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105" yWindow="-105" windowWidth="19425" windowHeight="10305" tabRatio="913" activeTab="2"/>
  </bookViews>
  <sheets>
    <sheet name="Оглавление" sheetId="17" r:id="rId1"/>
    <sheet name="Приложение № 1 к св. отчету" sheetId="57" r:id="rId2"/>
    <sheet name="Сводные результаты оценки" sheetId="32"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D5" i="53" l="1"/>
  <c r="F5" i="53"/>
  <c r="E5" i="53" l="1"/>
  <c r="F22" i="39" l="1"/>
  <c r="E22" i="39" s="1"/>
  <c r="G5" i="57"/>
  <c r="I5" i="53" l="1"/>
  <c r="G5" i="53" l="1"/>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<sst xmlns="http://schemas.openxmlformats.org/spreadsheetml/2006/main" count="2041" uniqueCount="1152">
  <si>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</si>
  <si>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</si>
  <si>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</si>
  <si>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</si>
  <si>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</si>
  <si>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</si>
  <si>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</si>
  <si>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</si>
  <si>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</si>
  <si>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</si>
  <si>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</si>
  <si>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</si>
  <si>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</si>
  <si>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</si>
  <si>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</si>
  <si>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</si>
  <si>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</si>
  <si>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</si>
  <si>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</si>
  <si>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</si>
  <si>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</si>
  <si>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</si>
  <si>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</si>
  <si>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</si>
  <si>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</si>
  <si>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</si>
  <si>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</si>
  <si>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</si>
  <si>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</si>
  <si>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</si>
  <si>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</si>
  <si>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</si>
  <si>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</si>
  <si>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</si>
  <si>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</si>
  <si>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</si>
  <si>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</si>
  <si>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</si>
  <si>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</si>
  <si>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</si>
  <si>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</si>
  <si>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</si>
  <si>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</si>
  <si>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</si>
  <si>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</si>
  <si>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</si>
  <si>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</si>
  <si>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Временные издержки</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</si>
  <si>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</si>
  <si>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</si>
  <si>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</si>
  <si>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</si>
  <si>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</si>
  <si>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</si>
  <si>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</si>
  <si>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</si>
  <si>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</si>
  <si>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</si>
  <si>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Издержки, связанные с приобретениями</t>
  </si>
  <si>
    <t>Ед. изм. Руб.</t>
  </si>
  <si>
    <t>Коэфф. Пересчета руб.</t>
  </si>
  <si>
    <t>ИТОГО</t>
  </si>
  <si>
    <t>Наличие</t>
  </si>
  <si>
    <t>в том числе по случаям простоя</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</si>
  <si>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</si>
  <si>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</si>
  <si>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</si>
  <si>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</si>
  <si>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</si>
  <si>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</si>
  <si>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</si>
  <si>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</si>
  <si>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</si>
  <si>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</si>
  <si>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</si>
  <si>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</si>
  <si>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</si>
  <si>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</si>
  <si>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</si>
  <si>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</si>
  <si>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</si>
  <si>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</si>
  <si>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</si>
  <si>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</si>
  <si>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</si>
  <si>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</si>
  <si>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</si>
  <si>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</si>
  <si>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</si>
  <si>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</si>
  <si>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</si>
  <si>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</si>
  <si>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</si>
  <si>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</si>
  <si>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</si>
  <si>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</si>
  <si>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</si>
  <si>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</si>
  <si>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</si>
  <si>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</si>
  <si>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</si>
  <si>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</si>
  <si>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</si>
  <si>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</si>
  <si>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</si>
  <si>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</si>
  <si>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</si>
  <si>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</si>
  <si>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</si>
  <si>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</si>
  <si>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</si>
  <si>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</si>
  <si>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</si>
  <si>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</si>
  <si>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</si>
  <si>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</si>
  <si>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</si>
  <si>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</si>
  <si>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</si>
  <si>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</si>
  <si>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</si>
  <si>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</si>
  <si>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</si>
  <si>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</si>
  <si>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</si>
  <si>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</si>
  <si>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</si>
  <si>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</si>
  <si>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</si>
  <si>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</si>
  <si>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</si>
  <si>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</si>
  <si>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</si>
  <si>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</si>
  <si>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</si>
  <si>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</si>
  <si>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</si>
  <si>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</si>
  <si>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</si>
  <si>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</si>
  <si>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</si>
  <si>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</si>
  <si>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</si>
  <si>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</si>
  <si>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</si>
  <si>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</si>
  <si>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</si>
  <si>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</si>
  <si>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</si>
  <si>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</si>
  <si>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</si>
  <si>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</si>
  <si>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</si>
  <si>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</si>
  <si>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</si>
  <si>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</si>
  <si>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</si>
  <si>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</si>
  <si>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</si>
  <si>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</si>
  <si>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</si>
  <si>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</si>
  <si>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</si>
  <si>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</si>
  <si>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</si>
  <si>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</si>
  <si>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</si>
  <si>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</si>
  <si>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</si>
  <si>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</si>
  <si>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</si>
  <si>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</si>
  <si>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</si>
  <si>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</si>
  <si>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</si>
  <si>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</si>
  <si>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</si>
  <si>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</si>
  <si>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</si>
  <si>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</si>
  <si>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</si>
  <si>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</si>
  <si>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</si>
  <si>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</si>
  <si>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</si>
  <si>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</si>
  <si>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</si>
  <si>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</si>
  <si>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</si>
  <si>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</si>
  <si>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</si>
  <si>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</si>
  <si>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</si>
  <si>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</si>
  <si>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</si>
  <si>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</si>
  <si>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</si>
  <si>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</si>
  <si>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</si>
  <si>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</si>
  <si>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</si>
  <si>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</si>
  <si>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</si>
  <si>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</si>
  <si>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</si>
  <si>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</si>
  <si>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</si>
  <si>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</si>
  <si>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</si>
  <si>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</si>
  <si>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</si>
  <si>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</si>
  <si>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</si>
  <si>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</si>
  <si>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</si>
  <si>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</si>
  <si>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</si>
  <si>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</si>
  <si>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</si>
  <si>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</si>
  <si>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</si>
  <si>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</si>
  <si>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</si>
  <si>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</si>
  <si>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</si>
  <si>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</si>
  <si>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</si>
  <si>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</si>
  <si>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</si>
  <si>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</si>
  <si>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</si>
  <si>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</si>
  <si>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</si>
  <si>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</si>
  <si>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</si>
  <si>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</si>
  <si>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</si>
  <si>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</si>
  <si>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</si>
  <si>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</si>
  <si>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</si>
  <si>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</si>
  <si>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</si>
  <si>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</si>
  <si>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</si>
  <si>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</si>
  <si>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</si>
  <si>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</si>
  <si>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</si>
  <si>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</si>
  <si>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</si>
  <si>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</si>
  <si>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</si>
  <si>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</si>
  <si>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</si>
  <si>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</si>
  <si>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</si>
  <si>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</si>
  <si>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</si>
  <si>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</si>
  <si>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</si>
  <si>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</si>
  <si>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</si>
  <si>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</si>
  <si>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</si>
  <si>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</si>
  <si>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</si>
  <si>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</si>
  <si>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</si>
  <si>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</si>
  <si>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</si>
  <si>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</si>
  <si>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</si>
  <si>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</si>
  <si>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</si>
  <si>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</si>
  <si>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</si>
  <si>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</si>
  <si>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</si>
  <si>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</si>
  <si>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</si>
  <si>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</si>
  <si>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</si>
  <si>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</si>
  <si>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</si>
  <si>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</si>
  <si>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</si>
  <si>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</si>
  <si>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</si>
  <si>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</si>
  <si>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</si>
  <si>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</si>
  <si>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</si>
  <si>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</si>
  <si>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</si>
  <si>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</si>
  <si>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</si>
  <si>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</si>
  <si>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</si>
  <si>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</si>
  <si>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</si>
  <si>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</si>
  <si>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</si>
  <si>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</si>
  <si>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</si>
  <si>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</si>
  <si>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</si>
  <si>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</si>
  <si>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</si>
  <si>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</si>
  <si>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</si>
  <si>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</si>
  <si>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</si>
  <si>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</si>
  <si>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</si>
  <si>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</si>
  <si>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</si>
  <si>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</si>
  <si>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</si>
  <si>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</si>
  <si>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</si>
  <si>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</si>
  <si>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</si>
  <si>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</si>
  <si>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</si>
  <si>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</si>
  <si>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</si>
  <si>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</si>
  <si>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</si>
  <si>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</si>
  <si>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</si>
  <si>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</si>
  <si>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</si>
  <si>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</si>
  <si>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</si>
  <si>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</si>
  <si>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</si>
  <si>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</si>
  <si>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</si>
  <si>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</si>
  <si>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</si>
  <si>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</si>
  <si>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</si>
  <si>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</si>
  <si>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</si>
  <si>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</si>
  <si>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</si>
  <si>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</si>
  <si>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</si>
  <si>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</si>
  <si>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</si>
  <si>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</si>
  <si>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</si>
  <si>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</si>
  <si>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</si>
  <si>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</si>
  <si>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</si>
  <si>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</si>
  <si>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</si>
  <si>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</si>
  <si>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</si>
  <si>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</si>
  <si>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</si>
  <si>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</si>
  <si>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</si>
  <si>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</si>
  <si>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</si>
  <si>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</si>
  <si>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</si>
  <si>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</si>
  <si>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</si>
  <si>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</si>
  <si>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</si>
  <si>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</si>
  <si>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</si>
  <si>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</si>
  <si>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</si>
  <si>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</si>
  <si>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</si>
  <si>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</si>
  <si>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</si>
  <si>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</si>
  <si>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</si>
  <si>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</si>
  <si>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</si>
  <si>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</si>
  <si>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</si>
  <si>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</si>
  <si>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</si>
  <si>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</si>
  <si>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</si>
  <si>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</si>
  <si>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</si>
  <si>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</si>
  <si>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</si>
  <si>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</si>
  <si>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</si>
  <si>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</si>
  <si>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</si>
  <si>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</si>
  <si>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</si>
  <si>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</si>
  <si>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</si>
  <si>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</si>
  <si>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</si>
  <si>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</si>
  <si>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</si>
  <si>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</si>
  <si>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</si>
  <si>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</si>
  <si>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</si>
  <si>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</si>
  <si>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</si>
  <si>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</si>
  <si>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</si>
  <si>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</si>
  <si>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</si>
  <si>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</si>
  <si>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</si>
  <si>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</si>
  <si>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</si>
  <si>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</si>
  <si>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</si>
  <si>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</si>
  <si>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</si>
  <si>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</si>
  <si>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</si>
  <si>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</si>
  <si>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</si>
  <si>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</si>
  <si>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</si>
  <si>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</si>
  <si>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</si>
  <si>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</si>
  <si>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</si>
  <si>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</si>
  <si>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</si>
  <si>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</si>
  <si>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</si>
  <si>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</si>
  <si>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</si>
  <si>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</si>
  <si>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</si>
  <si>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</si>
  <si>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</si>
  <si>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</si>
  <si>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</si>
  <si>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</si>
  <si>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</si>
  <si>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</si>
  <si>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</si>
  <si>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</si>
  <si>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</si>
  <si>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</si>
  <si>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</si>
  <si>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</si>
  <si>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</si>
  <si>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</si>
  <si>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</si>
  <si>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</si>
  <si>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</si>
  <si>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</si>
  <si>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</si>
  <si>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</si>
  <si>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</si>
  <si>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</si>
  <si>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</si>
  <si>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</si>
  <si>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</si>
  <si>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</si>
  <si>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</si>
  <si>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</si>
  <si>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</si>
  <si>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</si>
  <si>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</si>
  <si>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</si>
  <si>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</si>
  <si>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</si>
  <si>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</si>
  <si>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</si>
  <si>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</si>
  <si>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</si>
  <si>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</si>
  <si>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</si>
  <si>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</si>
  <si>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</si>
  <si>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</si>
  <si>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</si>
  <si>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</si>
  <si>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</si>
  <si>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</si>
  <si>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</si>
  <si>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</si>
  <si>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</si>
  <si>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</si>
  <si>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</si>
  <si>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</si>
  <si>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</si>
  <si>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</si>
  <si>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</si>
  <si>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</si>
  <si>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</si>
  <si>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</si>
  <si>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</si>
  <si>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</si>
  <si>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</si>
  <si>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</si>
  <si>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</si>
  <si>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</si>
  <si>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</si>
  <si>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</si>
  <si>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</si>
  <si>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</si>
  <si>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</si>
  <si>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</si>
  <si>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</si>
  <si>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</si>
  <si>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</si>
  <si>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</si>
  <si>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</si>
  <si>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</si>
  <si>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</si>
  <si>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</si>
  <si>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</si>
  <si>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</si>
  <si>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</si>
  <si>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</si>
  <si>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</si>
  <si>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</si>
  <si>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</si>
  <si>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</si>
  <si>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</si>
  <si>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</si>
  <si>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</si>
  <si>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</si>
  <si>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</si>
  <si>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</si>
  <si>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</si>
  <si>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</si>
  <si>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</si>
  <si>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</si>
  <si>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</si>
  <si>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</si>
  <si>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</si>
  <si>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</si>
  <si>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</si>
  <si>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</si>
  <si>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</si>
  <si>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</si>
  <si>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</si>
  <si>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</si>
  <si>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</si>
  <si>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</si>
  <si>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</si>
  <si>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</si>
  <si>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</si>
  <si>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</si>
  <si>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</si>
  <si>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</si>
  <si>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</si>
  <si>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</si>
  <si>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</si>
  <si>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</si>
  <si>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</si>
  <si>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</si>
  <si>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</si>
  <si>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</si>
  <si>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</si>
  <si>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</si>
  <si>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</si>
  <si>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</si>
  <si>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</si>
  <si>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</si>
  <si>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</si>
  <si>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</si>
  <si>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</si>
  <si>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</si>
  <si>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</si>
  <si>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</si>
  <si>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</si>
  <si>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</si>
  <si>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</si>
  <si>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</si>
  <si>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</si>
  <si>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</si>
  <si>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</si>
  <si>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</si>
  <si>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</si>
  <si>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</si>
  <si>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</si>
  <si>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</si>
  <si>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</si>
  <si>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</si>
  <si>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</si>
  <si>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</si>
  <si>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</si>
  <si>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</si>
  <si>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</si>
  <si>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</si>
  <si>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</si>
  <si>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</si>
  <si>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</si>
  <si>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</si>
  <si>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</si>
  <si>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</si>
  <si>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</si>
  <si>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</si>
  <si>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</si>
  <si>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</si>
  <si>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</si>
  <si>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</si>
  <si>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</si>
  <si>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</si>
  <si>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</si>
  <si>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</si>
  <si>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</si>
  <si>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</si>
  <si>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</si>
  <si>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</si>
  <si>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</si>
  <si>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</si>
  <si>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</si>
  <si>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</si>
  <si>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</si>
  <si>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</si>
  <si>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</si>
  <si>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</si>
  <si>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</si>
  <si>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</si>
  <si>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</si>
  <si>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</si>
  <si>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</si>
  <si>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</si>
  <si>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</si>
  <si>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</si>
  <si>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</si>
  <si>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</si>
  <si>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</si>
  <si>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</si>
  <si>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</si>
  <si>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</si>
  <si>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</si>
  <si>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</si>
  <si>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</si>
  <si>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</si>
  <si>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</si>
  <si>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</si>
  <si>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</si>
  <si>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</si>
  <si>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</si>
  <si>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</si>
  <si>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</si>
  <si>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</si>
  <si>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</si>
  <si>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</si>
  <si>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</si>
  <si>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</si>
  <si>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</si>
  <si>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</si>
  <si>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</si>
  <si>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</si>
  <si>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</si>
  <si>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</si>
  <si>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</si>
  <si>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</si>
  <si>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</si>
  <si>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</si>
  <si>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</si>
  <si>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</si>
  <si>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</si>
  <si>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</si>
  <si>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</si>
  <si>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</si>
  <si>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</si>
  <si>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</si>
  <si>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</si>
  <si>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</si>
  <si>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</si>
  <si>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</si>
  <si>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</si>
  <si>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</si>
  <si>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</si>
  <si>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</si>
  <si>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</si>
  <si>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</si>
  <si>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</si>
  <si>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</si>
  <si>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</si>
  <si>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</si>
  <si>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</si>
  <si>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</si>
  <si>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</si>
  <si>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</si>
  <si>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</si>
  <si>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</si>
  <si>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</si>
  <si>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</si>
  <si>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</si>
  <si>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</si>
  <si>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</si>
  <si>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</si>
  <si>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</si>
  <si>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</si>
  <si>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</si>
  <si>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</si>
  <si>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</si>
  <si>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</si>
  <si>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</si>
  <si>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</si>
  <si>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</si>
  <si>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</si>
  <si>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</si>
  <si>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</si>
  <si>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</si>
  <si>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</si>
  <si>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</si>
  <si>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</si>
  <si>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</si>
  <si>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</si>
  <si>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</si>
  <si>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</si>
  <si>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</si>
  <si>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</si>
  <si>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</si>
  <si>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</si>
  <si>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</si>
  <si>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</si>
  <si>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</si>
  <si>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</si>
  <si>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</si>
  <si>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</si>
  <si>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</si>
  <si>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</si>
  <si>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</si>
  <si>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</si>
  <si>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</si>
  <si>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</si>
  <si>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</si>
  <si>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</si>
  <si>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</si>
  <si>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</si>
  <si>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</si>
  <si>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</si>
  <si>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</si>
  <si>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</si>
  <si>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</si>
  <si>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</si>
  <si>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</si>
  <si>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</si>
  <si>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</si>
  <si>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</si>
  <si>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</si>
  <si>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</si>
  <si>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</si>
  <si>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</si>
  <si>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</si>
  <si>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</si>
  <si>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</si>
  <si>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</si>
  <si>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</si>
  <si>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</si>
  <si>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</si>
  <si>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</si>
  <si>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</si>
  <si>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</si>
  <si>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</si>
  <si>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</si>
  <si>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</si>
  <si>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</si>
  <si>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</si>
  <si>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</si>
  <si>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</si>
  <si>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</si>
  <si>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</si>
  <si>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</si>
  <si>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</si>
  <si>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</si>
  <si>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</si>
  <si>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</si>
  <si>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</si>
  <si>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</si>
  <si>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</si>
  <si>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</si>
  <si>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</si>
  <si>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</si>
  <si>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</si>
  <si>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</si>
  <si>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</si>
  <si>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</si>
  <si>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</si>
  <si>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</si>
  <si>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</si>
  <si>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</si>
  <si>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</si>
  <si>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</si>
  <si>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</si>
  <si>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</si>
  <si>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</si>
  <si>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</si>
  <si>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</si>
  <si>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</si>
  <si>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</si>
  <si>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</si>
  <si>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</si>
  <si>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</si>
  <si>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</si>
  <si>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</si>
  <si>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</si>
  <si>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</si>
  <si>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</si>
  <si>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</si>
  <si>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</si>
  <si>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</si>
  <si>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</si>
  <si>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</si>
  <si>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</si>
  <si>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</si>
  <si>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</si>
  <si>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</si>
  <si>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</si>
  <si>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</si>
  <si>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</si>
  <si>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</si>
  <si>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</si>
  <si>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</si>
  <si>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</si>
  <si>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</si>
  <si>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</si>
  <si>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</si>
  <si>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</si>
  <si>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</si>
  <si>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</si>
  <si>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</si>
  <si>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</si>
  <si>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</si>
  <si>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</si>
  <si>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</si>
  <si>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</si>
  <si>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</si>
  <si>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</si>
  <si>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</si>
  <si>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</si>
  <si>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</si>
  <si>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</si>
  <si>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</si>
  <si>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</si>
  <si>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</si>
  <si>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</si>
  <si>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</si>
  <si>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</si>
  <si>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</si>
  <si>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</si>
  <si>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</si>
  <si>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</si>
  <si>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</si>
  <si>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</si>
  <si>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</si>
  <si>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</si>
  <si>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</si>
  <si>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</si>
  <si>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</si>
  <si>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</si>
  <si>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</si>
  <si>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</si>
  <si>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</si>
  <si>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</si>
  <si>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</si>
  <si>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</si>
  <si>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</si>
  <si>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</si>
  <si>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</si>
  <si>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</si>
  <si>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</si>
  <si>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</si>
  <si>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</si>
  <si>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</si>
  <si>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</si>
  <si>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</si>
  <si>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</si>
  <si>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</si>
  <si>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</si>
  <si>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</si>
  <si>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</si>
  <si>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</si>
  <si>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</si>
  <si>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</si>
  <si>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</si>
  <si>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</si>
  <si>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</si>
  <si>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</si>
  <si>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</si>
  <si>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</si>
  <si>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</si>
  <si>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</si>
  <si>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</si>
  <si>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</si>
  <si>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</si>
  <si>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</si>
  <si>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</si>
  <si>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</si>
  <si>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</si>
  <si>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</si>
  <si>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</si>
  <si>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</si>
  <si>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</si>
  <si>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</si>
  <si>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</si>
  <si>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</si>
  <si>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</si>
  <si>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</si>
  <si>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</si>
  <si>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</si>
  <si>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</si>
  <si>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</si>
  <si>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</si>
  <si>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</si>
  <si>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</si>
  <si>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</si>
  <si>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</si>
  <si>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</si>
  <si>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</si>
  <si>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</si>
  <si>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</si>
  <si>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</si>
  <si>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</si>
  <si>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</si>
  <si>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</si>
  <si>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</si>
  <si>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</si>
  <si>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</si>
  <si>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</si>
  <si>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</si>
  <si>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</si>
  <si>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</si>
  <si>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</si>
  <si>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</si>
  <si>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</si>
  <si>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</si>
  <si>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</si>
  <si>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</si>
  <si>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</si>
  <si>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</si>
  <si>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</si>
  <si>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</si>
  <si>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</si>
  <si>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</si>
  <si>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</si>
  <si>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</si>
  <si>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</si>
  <si>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</si>
  <si>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</si>
  <si>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</si>
  <si>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</si>
  <si>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</si>
  <si>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</si>
  <si>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</si>
  <si>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</si>
  <si>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</si>
  <si>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</si>
  <si>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</si>
  <si>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</si>
  <si>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</si>
  <si>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</si>
  <si>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</si>
  <si>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</si>
  <si>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</si>
  <si>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</si>
  <si>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</si>
  <si>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</si>
  <si>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</si>
  <si>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</si>
  <si>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</si>
  <si>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</si>
  <si>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</si>
  <si>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</si>
  <si>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</si>
  <si>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</si>
  <si>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</si>
  <si>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</si>
  <si>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</si>
  <si>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</si>
  <si>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</si>
  <si>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</si>
  <si>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</si>
  <si>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</si>
  <si>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</si>
  <si>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</si>
  <si>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</si>
  <si>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</si>
  <si>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</si>
  <si>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</si>
  <si>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</si>
  <si>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</si>
  <si>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</si>
  <si>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</si>
  <si>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</si>
  <si>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</si>
  <si>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</si>
  <si>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</si>
  <si>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</si>
  <si>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</si>
  <si>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</si>
  <si>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</si>
  <si>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</si>
  <si>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</si>
  <si>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</si>
  <si>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</si>
  <si>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</si>
  <si>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</si>
  <si>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</si>
  <si>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</si>
  <si>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</si>
  <si>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</si>
  <si>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</si>
  <si>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</si>
  <si>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</si>
  <si>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</si>
  <si>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</si>
  <si>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</si>
  <si>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</si>
  <si>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</si>
  <si>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</si>
  <si>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</si>
  <si>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</si>
  <si>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</si>
  <si>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</si>
  <si>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</si>
  <si>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</si>
  <si>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</si>
  <si>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</si>
  <si>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</si>
  <si>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</si>
  <si>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</si>
  <si>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</si>
  <si>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</si>
  <si>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</si>
  <si>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</si>
  <si>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</si>
  <si>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</si>
  <si>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</si>
  <si>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</si>
  <si>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</si>
  <si>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</si>
  <si>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</si>
  <si>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</si>
  <si>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</si>
  <si>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</si>
  <si>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</si>
  <si>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</si>
  <si>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</si>
  <si>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</si>
  <si>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</si>
  <si>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</si>
  <si>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</si>
  <si>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</si>
  <si>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</si>
  <si>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</si>
  <si>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</si>
  <si>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</si>
  <si>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</si>
  <si>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</si>
  <si>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</si>
  <si>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</si>
  <si>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</si>
  <si>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</si>
  <si>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</si>
  <si>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</si>
  <si>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</si>
  <si>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</si>
  <si>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</si>
  <si>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</si>
  <si>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</si>
  <si>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</si>
  <si>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</si>
  <si>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</si>
  <si>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</si>
  <si>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</si>
  <si>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</si>
  <si>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</si>
  <si>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</si>
  <si>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</si>
  <si>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</si>
  <si>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</si>
  <si>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</si>
  <si>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</si>
  <si>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</si>
  <si>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</si>
  <si>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</si>
  <si>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</si>
  <si>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</si>
  <si>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</si>
  <si>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</si>
  <si>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</si>
  <si>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</si>
  <si>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</si>
  <si>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</si>
  <si>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</si>
  <si>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</si>
  <si>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</si>
  <si>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</si>
  <si>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</si>
  <si>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</si>
  <si>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</si>
  <si>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</si>
  <si>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</si>
  <si>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</si>
  <si>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</si>
  <si>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</si>
  <si>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</si>
  <si>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</si>
  <si>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</si>
  <si>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</si>
  <si>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</si>
  <si>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</si>
  <si>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</si>
  <si>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</si>
  <si>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</si>
  <si>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</si>
  <si>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</si>
  <si>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</si>
  <si>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</si>
  <si>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</si>
  <si>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</si>
  <si>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</si>
  <si>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</si>
  <si>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</si>
  <si>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</si>
  <si>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</si>
  <si>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</si>
  <si>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</si>
  <si>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</si>
  <si>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</si>
  <si>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</si>
  <si>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</si>
  <si>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</si>
  <si>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</si>
  <si>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</si>
  <si>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</si>
  <si>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</si>
  <si>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</si>
  <si>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</si>
  <si>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</si>
  <si>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</si>
  <si>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</si>
  <si>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</si>
  <si>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</si>
  <si>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</si>
  <si>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</si>
  <si>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</si>
  <si>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Количество субъектов регулирования, на которые распространяется требование регулирования, ед.</t>
  </si>
  <si>
    <t>Приложение №1_2</t>
  </si>
  <si>
    <t>В соответствии с  пунктом 3 проекта постановления Правительства Российской Федерации
г) участники оборота отопительных приборов, осуществляющие вывод из оборота отопительных приборов (как при выводе из оборота при осуществлении расчетов 
с применением контрольно-кассовой техники, так и иными способами), представляют в информационную систему мониторинга в соответствии 
с Правилами, утвержденными настоящим постановлением, сведения о выводе из оборота отопительных приборов с 1 октября 2026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</si>
</sst>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00000"/>
  </numFmts>
  <fonts count="34"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i/>
      <sz val="9"/>
      <color rgb="FF0092AB"/>
      <name val="Verdana"/>
      <family val="2"/>
      <charset val="204"/>
    </font>
    <font>
      <b/>
      <sz val="11"/>
      <color theme="1"/>
      <name val="Times New Roman"/>
      <family val="1"/>
      <charset val="204"/>
    </font>
    <font>
      <b/>
      <sz val="12"/>
      <name val="Times New Roman"/>
      <family val="1"/>
      <charset val="204"/>
    </font>
    <font>
      <sz val="12"/>
      <name val="Times New Roman"/>
      <family val="1"/>
      <charset val="204"/>
    </font>
    <font>
      <sz val="10"/>
      <color theme="1"/>
      <name val="Arial"/>
      <family val="2"/>
    </font>
    <font>
      <sz val="11"/>
      <color rgb="FF000000"/>
      <name val="Calibri"/>
      <family val="2"/>
    </font>
  </fonts>
  <fills count="1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s>
  <cellStyleXfs count="25">
    <xf numFmtId="0" fontId="0" fillId="0" borderId="0"/>
    <xf numFmtId="164" fontId="3" fillId="0" borderId="0" applyFont="0" applyFill="0" applyBorder="0" applyAlignment="0" applyProtection="0"/>
    <xf numFmtId="0" fontId="17" fillId="0" borderId="0" applyNumberFormat="0" applyFill="0" applyBorder="0" applyAlignment="0" applyProtection="0"/>
    <xf numFmtId="0" fontId="21" fillId="0" borderId="0"/>
    <xf numFmtId="164" fontId="21" fillId="0" borderId="0" applyFont="0" applyFill="0" applyBorder="0" applyAlignment="0" applyProtection="0"/>
    <xf numFmtId="0" fontId="3" fillId="0" borderId="0"/>
    <xf numFmtId="9" fontId="14" fillId="0" borderId="0" applyFont="0" applyFill="0" applyBorder="0" applyAlignment="0" applyProtection="0"/>
    <xf numFmtId="0" fontId="14" fillId="0" borderId="0"/>
    <xf numFmtId="0" fontId="18" fillId="0" borderId="0" applyNumberFormat="0" applyFill="0" applyBorder="0" applyAlignment="0" applyProtection="0"/>
    <xf numFmtId="0" fontId="3" fillId="0" borderId="0"/>
    <xf numFmtId="9" fontId="3" fillId="0" borderId="0" applyFont="0" applyFill="0" applyBorder="0" applyAlignment="0" applyProtection="0"/>
    <xf numFmtId="0" fontId="21" fillId="0" borderId="0"/>
    <xf numFmtId="0" fontId="3" fillId="0" borderId="0"/>
    <xf numFmtId="0" fontId="21" fillId="0" borderId="0"/>
    <xf numFmtId="0" fontId="3" fillId="0" borderId="0"/>
    <xf numFmtId="0" fontId="3" fillId="0" borderId="0"/>
    <xf numFmtId="0" fontId="3" fillId="0" borderId="0"/>
    <xf numFmtId="0" fontId="14" fillId="0" borderId="0"/>
    <xf numFmtId="0" fontId="2" fillId="0" borderId="0"/>
    <xf numFmtId="0" fontId="18" fillId="0" borderId="0" applyNumberFormat="0" applyFill="0" applyBorder="0" applyAlignment="0" applyProtection="0"/>
    <xf numFmtId="0" fontId="2" fillId="0" borderId="0"/>
    <xf numFmtId="0" fontId="32" fillId="0" borderId="0"/>
    <xf numFmtId="0" fontId="17" fillId="0" borderId="0" applyNumberFormat="0" applyFill="0" applyBorder="0" applyAlignment="0" applyProtection="0"/>
    <xf numFmtId="0" fontId="33" fillId="0" borderId="0" applyBorder="0"/>
    <xf numFmtId="0" fontId="23" fillId="0" borderId="0"/>
  </cellStyleXfs>
  <cellXfs count="284">
    <xf numFmtId="0" fontId="0" fillId="0" borderId="0" xfId="0"/>
    <xf numFmtId="0" fontId="4" fillId="0" borderId="0" xfId="0" applyFont="1"/>
    <xf numFmtId="0" fontId="0" fillId="0" borderId="1" xfId="0" applyBorder="1"/>
    <xf numFmtId="0" fontId="4" fillId="0" borderId="1" xfId="0" applyFont="1" applyBorder="1"/>
    <xf numFmtId="0" fontId="0" fillId="2" borderId="1" xfId="0" applyFill="1" applyBorder="1"/>
    <xf numFmtId="0" fontId="7"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4"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applyAlignment="1">
      <alignment vertical="top" wrapText="1"/>
    </xf>
    <xf numFmtId="0" fontId="0" fillId="0" borderId="0" xfId="0" applyAlignment="1">
      <alignment vertical="top" wrapText="1"/>
    </xf>
    <xf numFmtId="0" fontId="4" fillId="6" borderId="0" xfId="0" applyFont="1" applyFill="1" applyAlignment="1">
      <alignment vertical="top" wrapText="1"/>
    </xf>
    <xf numFmtId="0" fontId="10" fillId="0" borderId="0" xfId="0" applyFont="1" applyAlignment="1">
      <alignment vertical="top" wrapText="1"/>
    </xf>
    <xf numFmtId="0" fontId="9" fillId="6" borderId="0" xfId="0" applyFont="1" applyFill="1" applyAlignment="1">
      <alignment vertical="top" wrapText="1"/>
    </xf>
    <xf numFmtId="0" fontId="9" fillId="0" borderId="0" xfId="0" applyFont="1" applyAlignment="1">
      <alignment vertical="top" wrapText="1"/>
    </xf>
    <xf numFmtId="0" fontId="0" fillId="6" borderId="0" xfId="0" applyFill="1" applyAlignment="1">
      <alignment horizontal="left" vertical="top" wrapText="1"/>
    </xf>
    <xf numFmtId="0" fontId="14" fillId="6" borderId="0" xfId="0" applyFont="1" applyFill="1" applyAlignment="1">
      <alignment vertical="top" wrapText="1"/>
    </xf>
    <xf numFmtId="0" fontId="13" fillId="6" borderId="0" xfId="0" applyFont="1" applyFill="1" applyAlignment="1">
      <alignment horizontal="left" vertical="top" wrapText="1"/>
    </xf>
    <xf numFmtId="0" fontId="14" fillId="6" borderId="0" xfId="0" applyFont="1" applyFill="1" applyAlignment="1">
      <alignment horizontal="center" vertical="top" wrapText="1"/>
    </xf>
    <xf numFmtId="0" fontId="14" fillId="6" borderId="0" xfId="0" applyFont="1" applyFill="1" applyAlignment="1">
      <alignment horizontal="left" vertical="top" wrapText="1"/>
    </xf>
    <xf numFmtId="164" fontId="14" fillId="8" borderId="3" xfId="0" applyNumberFormat="1" applyFont="1" applyFill="1" applyBorder="1" applyAlignment="1">
      <alignment vertical="top" wrapText="1"/>
    </xf>
    <xf numFmtId="0" fontId="14" fillId="8" borderId="6" xfId="0" applyFont="1" applyFill="1" applyBorder="1" applyAlignment="1">
      <alignment horizontal="center" vertical="top" wrapText="1"/>
    </xf>
    <xf numFmtId="0" fontId="13" fillId="5" borderId="0" xfId="0" applyFont="1" applyFill="1" applyAlignment="1">
      <alignment vertical="top" wrapText="1"/>
    </xf>
    <xf numFmtId="0" fontId="15" fillId="5" borderId="0" xfId="0" applyFont="1" applyFill="1" applyAlignment="1">
      <alignment vertical="top" wrapText="1"/>
    </xf>
    <xf numFmtId="16" fontId="13" fillId="5" borderId="0" xfId="0" applyNumberFormat="1" applyFont="1" applyFill="1" applyAlignment="1">
      <alignment horizontal="left" vertical="top" wrapText="1"/>
    </xf>
    <xf numFmtId="0" fontId="14" fillId="0" borderId="0" xfId="0" applyFont="1"/>
    <xf numFmtId="0" fontId="14" fillId="6" borderId="0" xfId="0" applyFont="1" applyFill="1"/>
    <xf numFmtId="0" fontId="14" fillId="6" borderId="7" xfId="0" applyFont="1" applyFill="1" applyBorder="1"/>
    <xf numFmtId="0" fontId="14" fillId="6" borderId="8" xfId="0" applyFont="1" applyFill="1" applyBorder="1"/>
    <xf numFmtId="0" fontId="14" fillId="6" borderId="12" xfId="0" applyFont="1" applyFill="1" applyBorder="1"/>
    <xf numFmtId="0" fontId="14" fillId="6" borderId="14" xfId="0" applyFont="1" applyFill="1" applyBorder="1"/>
    <xf numFmtId="0" fontId="14" fillId="6" borderId="13" xfId="0" applyFont="1" applyFill="1" applyBorder="1"/>
    <xf numFmtId="0" fontId="14" fillId="6" borderId="0" xfId="0" applyFont="1" applyFill="1" applyAlignment="1">
      <alignment vertical="center"/>
    </xf>
    <xf numFmtId="0" fontId="14" fillId="0" borderId="0" xfId="0" applyFont="1" applyAlignment="1">
      <alignment vertical="center"/>
    </xf>
    <xf numFmtId="0" fontId="14" fillId="6" borderId="10" xfId="0" applyFont="1" applyFill="1" applyBorder="1" applyAlignment="1">
      <alignment vertical="center"/>
    </xf>
    <xf numFmtId="0" fontId="13" fillId="5" borderId="0" xfId="0" applyFont="1" applyFill="1" applyAlignment="1">
      <alignment horizontal="left" vertical="top" wrapText="1"/>
    </xf>
    <xf numFmtId="0" fontId="13" fillId="5" borderId="0" xfId="0" applyFont="1" applyFill="1" applyAlignment="1">
      <alignment horizontal="center" vertical="center" wrapText="1"/>
    </xf>
    <xf numFmtId="0" fontId="14" fillId="0" borderId="0" xfId="0" applyFont="1" applyAlignment="1">
      <alignment horizontal="left" vertical="center"/>
    </xf>
    <xf numFmtId="0" fontId="8" fillId="0" borderId="0" xfId="0" applyFont="1"/>
    <xf numFmtId="0" fontId="4"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19"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4" fillId="2" borderId="1" xfId="0" applyFont="1" applyFill="1" applyBorder="1" applyAlignment="1">
      <alignment horizontal="center" vertical="top" wrapText="1"/>
    </xf>
    <xf numFmtId="0" fontId="4"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0" fillId="0" borderId="1" xfId="0"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center" vertical="center" wrapText="1"/>
    </xf>
    <xf numFmtId="17" fontId="0" fillId="0" borderId="1" xfId="0" applyNumberFormat="1" applyBorder="1"/>
    <xf numFmtId="167" fontId="20" fillId="0" borderId="1" xfId="0" applyNumberFormat="1" applyFont="1" applyBorder="1" applyAlignment="1">
      <alignment horizontal="center" vertical="center" wrapText="1"/>
    </xf>
    <xf numFmtId="167" fontId="0" fillId="0" borderId="1" xfId="0" applyNumberFormat="1" applyBorder="1"/>
    <xf numFmtId="0" fontId="8" fillId="0" borderId="0" xfId="0" applyFont="1" applyAlignment="1">
      <alignment vertical="top"/>
    </xf>
    <xf numFmtId="0" fontId="4" fillId="0" borderId="0" xfId="0" applyFont="1" applyAlignment="1">
      <alignment vertical="top"/>
    </xf>
    <xf numFmtId="0" fontId="0" fillId="0" borderId="1" xfId="0" applyBorder="1" applyAlignment="1">
      <alignment vertical="top"/>
    </xf>
    <xf numFmtId="0" fontId="8" fillId="0" borderId="0" xfId="0" applyFont="1" applyAlignment="1">
      <alignment horizontal="left" vertical="top"/>
    </xf>
    <xf numFmtId="0" fontId="21" fillId="0" borderId="1" xfId="3" applyBorder="1" applyAlignment="1">
      <alignment horizontal="left" vertical="top" wrapText="1"/>
    </xf>
    <xf numFmtId="0" fontId="21" fillId="0" borderId="1" xfId="3" applyBorder="1" applyAlignment="1">
      <alignment vertical="top" wrapText="1"/>
    </xf>
    <xf numFmtId="17" fontId="0" fillId="0" borderId="1" xfId="0" applyNumberFormat="1" applyBorder="1" applyAlignment="1">
      <alignment vertical="top" wrapText="1"/>
    </xf>
    <xf numFmtId="0" fontId="20" fillId="0" borderId="15" xfId="0" applyFont="1" applyBorder="1" applyAlignment="1">
      <alignment horizontal="center" vertical="center" wrapText="1"/>
    </xf>
    <xf numFmtId="0" fontId="0" fillId="0" borderId="0" xfId="0" applyAlignment="1">
      <alignment horizontal="center" vertical="top" wrapText="1"/>
    </xf>
    <xf numFmtId="0" fontId="22" fillId="0" borderId="0" xfId="0" applyFont="1"/>
    <xf numFmtId="0" fontId="23" fillId="0" borderId="1" xfId="0" applyFont="1" applyBorder="1" applyAlignment="1">
      <alignment horizontal="left" vertical="top" wrapText="1"/>
    </xf>
    <xf numFmtId="0" fontId="23" fillId="0" borderId="1" xfId="0" applyFont="1" applyBorder="1" applyAlignment="1">
      <alignment horizontal="left" vertical="top"/>
    </xf>
    <xf numFmtId="0" fontId="23" fillId="0" borderId="0" xfId="0" applyFont="1" applyAlignment="1">
      <alignment horizontal="left" vertical="top" wrapText="1"/>
    </xf>
    <xf numFmtId="168" fontId="22" fillId="0" borderId="1" xfId="0" applyNumberFormat="1" applyFont="1" applyBorder="1" applyAlignment="1">
      <alignment horizontal="right" vertical="top"/>
    </xf>
    <xf numFmtId="169" fontId="22" fillId="0" borderId="1" xfId="0" applyNumberFormat="1" applyFont="1" applyBorder="1" applyAlignment="1">
      <alignment horizontal="right" vertical="top"/>
    </xf>
    <xf numFmtId="169" fontId="0" fillId="0" borderId="1" xfId="0" applyNumberFormat="1" applyBorder="1"/>
    <xf numFmtId="3" fontId="22"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4" fillId="2" borderId="0" xfId="0" applyFont="1" applyFill="1"/>
    <xf numFmtId="0" fontId="14" fillId="2" borderId="0" xfId="0" applyFont="1" applyFill="1" applyAlignment="1">
      <alignment horizontal="left" vertical="center"/>
    </xf>
    <xf numFmtId="0" fontId="3" fillId="0" borderId="0" xfId="3" applyFont="1" applyAlignment="1">
      <alignment horizontal="left" vertical="top" wrapText="1"/>
    </xf>
    <xf numFmtId="0" fontId="3" fillId="0" borderId="18" xfId="3" applyFont="1" applyBorder="1" applyAlignment="1">
      <alignment horizontal="left" vertical="top" wrapText="1"/>
    </xf>
    <xf numFmtId="167" fontId="3" fillId="0" borderId="19" xfId="3" applyNumberFormat="1" applyFont="1" applyBorder="1" applyAlignment="1">
      <alignment horizontal="left" vertical="top" wrapText="1"/>
    </xf>
    <xf numFmtId="0" fontId="3" fillId="0" borderId="19" xfId="3" applyFont="1" applyBorder="1" applyAlignment="1">
      <alignment horizontal="left" vertical="top" wrapText="1"/>
    </xf>
    <xf numFmtId="166" fontId="3" fillId="0" borderId="19" xfId="3" applyNumberFormat="1" applyFont="1" applyBorder="1" applyAlignment="1">
      <alignment horizontal="left" vertical="top" wrapText="1"/>
    </xf>
    <xf numFmtId="2" fontId="3" fillId="0" borderId="19" xfId="3" applyNumberFormat="1" applyFont="1" applyBorder="1" applyAlignment="1">
      <alignment horizontal="left" vertical="top" wrapText="1"/>
    </xf>
    <xf numFmtId="0" fontId="3" fillId="0" borderId="20" xfId="3" applyFont="1" applyBorder="1" applyAlignment="1">
      <alignment horizontal="left" vertical="top" wrapText="1"/>
    </xf>
    <xf numFmtId="170" fontId="3" fillId="0" borderId="19" xfId="4" applyNumberFormat="1" applyFont="1" applyBorder="1" applyAlignment="1">
      <alignment horizontal="left" vertical="top" wrapText="1"/>
    </xf>
    <xf numFmtId="0" fontId="3" fillId="0" borderId="21" xfId="3" applyFont="1" applyBorder="1" applyAlignment="1">
      <alignment horizontal="left" vertical="top" wrapText="1"/>
    </xf>
    <xf numFmtId="167" fontId="3" fillId="0" borderId="1" xfId="3" applyNumberFormat="1" applyFont="1" applyBorder="1" applyAlignment="1">
      <alignment horizontal="left" vertical="top" wrapText="1"/>
    </xf>
    <xf numFmtId="166" fontId="3" fillId="0" borderId="1" xfId="3" applyNumberFormat="1" applyFont="1" applyBorder="1" applyAlignment="1">
      <alignment horizontal="left" vertical="top" wrapText="1"/>
    </xf>
    <xf numFmtId="2" fontId="3" fillId="0" borderId="1" xfId="3" applyNumberFormat="1" applyFont="1" applyBorder="1" applyAlignment="1">
      <alignment horizontal="left" vertical="top" wrapText="1"/>
    </xf>
    <xf numFmtId="0" fontId="3" fillId="0" borderId="22" xfId="3" applyFont="1" applyBorder="1" applyAlignment="1">
      <alignment horizontal="left" vertical="top" wrapText="1"/>
    </xf>
    <xf numFmtId="170" fontId="3" fillId="0" borderId="1" xfId="4" applyNumberFormat="1" applyFont="1" applyBorder="1" applyAlignment="1">
      <alignment horizontal="left" vertical="top" wrapText="1"/>
    </xf>
    <xf numFmtId="0" fontId="3" fillId="0" borderId="1" xfId="3" applyFont="1" applyBorder="1" applyAlignment="1">
      <alignment horizontal="left"/>
    </xf>
    <xf numFmtId="0" fontId="3" fillId="0" borderId="1" xfId="3" applyFont="1" applyBorder="1" applyAlignment="1">
      <alignment horizontal="left" wrapText="1"/>
    </xf>
    <xf numFmtId="0" fontId="3" fillId="0" borderId="1" xfId="3" applyFont="1" applyBorder="1"/>
    <xf numFmtId="0" fontId="3" fillId="0" borderId="1" xfId="3" applyFont="1" applyBorder="1" applyAlignment="1">
      <alignment horizontal="left" vertical="top" wrapText="1"/>
    </xf>
    <xf numFmtId="0" fontId="3" fillId="0" borderId="21" xfId="3" applyFont="1" applyBorder="1" applyAlignment="1">
      <alignment horizontal="center" vertical="top" wrapText="1"/>
    </xf>
    <xf numFmtId="170" fontId="3" fillId="0" borderId="1" xfId="4" applyNumberFormat="1" applyFont="1" applyBorder="1" applyAlignment="1">
      <alignment horizontal="center" vertical="top" wrapText="1"/>
    </xf>
    <xf numFmtId="0" fontId="3" fillId="0" borderId="1" xfId="3" applyFont="1" applyBorder="1" applyAlignment="1">
      <alignment vertical="top"/>
    </xf>
    <xf numFmtId="0" fontId="3" fillId="0" borderId="22" xfId="3" applyFont="1" applyBorder="1" applyAlignment="1">
      <alignment horizontal="left"/>
    </xf>
    <xf numFmtId="171" fontId="3" fillId="0" borderId="1" xfId="4" applyNumberFormat="1" applyFont="1" applyBorder="1" applyAlignment="1">
      <alignment horizontal="center" vertical="top" wrapText="1"/>
    </xf>
    <xf numFmtId="0" fontId="3" fillId="0" borderId="1" xfId="3" applyFont="1" applyBorder="1" applyAlignment="1">
      <alignment vertical="top" wrapText="1"/>
    </xf>
    <xf numFmtId="0" fontId="10" fillId="0" borderId="21" xfId="3" applyFont="1" applyBorder="1" applyAlignment="1">
      <alignment horizontal="left" vertical="top" wrapText="1"/>
    </xf>
    <xf numFmtId="170" fontId="3" fillId="0" borderId="1" xfId="4" applyNumberFormat="1" applyFont="1" applyFill="1" applyBorder="1" applyAlignment="1">
      <alignment horizontal="center" vertical="top" wrapText="1"/>
    </xf>
    <xf numFmtId="1" fontId="3" fillId="0" borderId="21" xfId="3" applyNumberFormat="1" applyFont="1" applyBorder="1" applyAlignment="1">
      <alignment horizontal="center" vertical="top" wrapText="1"/>
    </xf>
    <xf numFmtId="0" fontId="10" fillId="0" borderId="0" xfId="3" applyFont="1" applyAlignment="1">
      <alignment horizontal="left" vertical="top" wrapText="1"/>
    </xf>
    <xf numFmtId="0" fontId="3" fillId="0" borderId="21" xfId="3" applyFont="1" applyBorder="1" applyAlignment="1">
      <alignment horizontal="center"/>
    </xf>
    <xf numFmtId="170" fontId="3" fillId="0" borderId="1" xfId="4" applyNumberFormat="1" applyFont="1" applyFill="1" applyBorder="1" applyAlignment="1">
      <alignment horizontal="left" vertical="top" wrapText="1"/>
    </xf>
    <xf numFmtId="0" fontId="22" fillId="0" borderId="1" xfId="3" applyFont="1" applyBorder="1" applyAlignment="1">
      <alignment horizontal="left" vertical="top" wrapText="1"/>
    </xf>
    <xf numFmtId="0" fontId="10" fillId="0" borderId="1" xfId="3" applyFont="1" applyBorder="1" applyAlignment="1">
      <alignment horizontal="left" vertical="top" wrapText="1"/>
    </xf>
    <xf numFmtId="0" fontId="3" fillId="9" borderId="1" xfId="3" applyFont="1" applyFill="1" applyBorder="1" applyAlignment="1">
      <alignment vertical="center" wrapText="1"/>
    </xf>
    <xf numFmtId="0" fontId="22" fillId="9" borderId="1" xfId="3" applyFont="1" applyFill="1" applyBorder="1" applyAlignment="1">
      <alignment horizontal="center" vertical="center" wrapText="1"/>
    </xf>
    <xf numFmtId="0" fontId="4" fillId="0" borderId="0" xfId="3" applyFont="1" applyAlignment="1">
      <alignment horizontal="center" vertical="center" wrapText="1"/>
    </xf>
    <xf numFmtId="0" fontId="4" fillId="4" borderId="21" xfId="3" applyFont="1" applyFill="1" applyBorder="1" applyAlignment="1">
      <alignment horizontal="center" vertical="center" wrapText="1"/>
    </xf>
    <xf numFmtId="0" fontId="4" fillId="9" borderId="1" xfId="3" applyFont="1" applyFill="1" applyBorder="1" applyAlignment="1">
      <alignment horizontal="center" vertical="center" wrapText="1"/>
    </xf>
    <xf numFmtId="0" fontId="4" fillId="0" borderId="0" xfId="3" applyFont="1" applyAlignment="1">
      <alignment horizontal="center" vertical="top" wrapText="1"/>
    </xf>
    <xf numFmtId="0" fontId="24" fillId="2" borderId="0" xfId="0" applyFont="1" applyFill="1" applyAlignment="1">
      <alignment horizontal="left" vertical="center"/>
    </xf>
    <xf numFmtId="0" fontId="18" fillId="2" borderId="33" xfId="2" applyFont="1" applyFill="1" applyBorder="1" applyAlignment="1">
      <alignment horizontal="left" vertical="center" wrapText="1"/>
    </xf>
    <xf numFmtId="0" fontId="14" fillId="2" borderId="32" xfId="0" applyFont="1" applyFill="1" applyBorder="1" applyAlignment="1">
      <alignment horizontal="left" vertical="center"/>
    </xf>
    <xf numFmtId="0" fontId="14" fillId="2" borderId="34" xfId="0" applyFont="1" applyFill="1" applyBorder="1"/>
    <xf numFmtId="0" fontId="14" fillId="2" borderId="35" xfId="0" applyFont="1" applyFill="1" applyBorder="1"/>
    <xf numFmtId="0" fontId="14" fillId="2" borderId="36" xfId="0" applyFont="1" applyFill="1" applyBorder="1"/>
    <xf numFmtId="0" fontId="26" fillId="6" borderId="9" xfId="0" applyFont="1" applyFill="1" applyBorder="1" applyAlignment="1">
      <alignment horizontal="left" vertical="center"/>
    </xf>
    <xf numFmtId="0" fontId="14" fillId="2" borderId="0" xfId="0" applyFont="1" applyFill="1" applyAlignment="1">
      <alignment horizontal="left" vertical="top"/>
    </xf>
    <xf numFmtId="0" fontId="14" fillId="0" borderId="0" xfId="0" applyFont="1" applyAlignment="1">
      <alignment horizontal="left" vertical="top"/>
    </xf>
    <xf numFmtId="0" fontId="14" fillId="2" borderId="29" xfId="0" applyFont="1" applyFill="1" applyBorder="1" applyAlignment="1">
      <alignment horizontal="left" vertical="top"/>
    </xf>
    <xf numFmtId="0" fontId="8" fillId="2" borderId="30" xfId="0" applyFont="1" applyFill="1" applyBorder="1" applyAlignment="1">
      <alignment horizontal="left" vertical="top"/>
    </xf>
    <xf numFmtId="0" fontId="27" fillId="2" borderId="31" xfId="0" applyFont="1" applyFill="1" applyBorder="1" applyAlignment="1">
      <alignment horizontal="left" vertical="center"/>
    </xf>
    <xf numFmtId="0" fontId="25" fillId="6" borderId="0" xfId="0" applyFont="1" applyFill="1" applyAlignment="1">
      <alignment vertical="center"/>
    </xf>
    <xf numFmtId="0" fontId="18" fillId="6" borderId="11" xfId="2" applyFont="1" applyFill="1" applyBorder="1" applyAlignment="1">
      <alignment vertical="center"/>
    </xf>
    <xf numFmtId="0" fontId="14" fillId="2" borderId="0" xfId="0" applyFont="1" applyFill="1" applyAlignment="1">
      <alignment vertical="center"/>
    </xf>
    <xf numFmtId="0" fontId="14" fillId="2" borderId="32" xfId="0" applyFont="1" applyFill="1" applyBorder="1" applyAlignment="1">
      <alignment vertical="center"/>
    </xf>
    <xf numFmtId="168" fontId="0" fillId="0" borderId="0" xfId="0" applyNumberFormat="1"/>
    <xf numFmtId="172" fontId="22" fillId="0" borderId="1" xfId="0" applyNumberFormat="1" applyFont="1" applyBorder="1" applyAlignment="1">
      <alignment horizontal="right" vertical="top"/>
    </xf>
    <xf numFmtId="0" fontId="4" fillId="4" borderId="1" xfId="3" applyFont="1" applyFill="1" applyBorder="1" applyAlignment="1">
      <alignment horizontal="center" vertical="center" wrapText="1"/>
    </xf>
    <xf numFmtId="0" fontId="22" fillId="0" borderId="1" xfId="3" applyFont="1" applyBorder="1"/>
    <xf numFmtId="0" fontId="4" fillId="0" borderId="1" xfId="3" applyFont="1" applyBorder="1" applyAlignment="1">
      <alignment horizontal="left" vertical="top" wrapText="1"/>
    </xf>
    <xf numFmtId="0" fontId="3" fillId="9" borderId="1" xfId="3" applyFont="1" applyFill="1" applyBorder="1" applyAlignment="1">
      <alignment horizontal="center" vertical="center" wrapText="1"/>
    </xf>
    <xf numFmtId="0" fontId="3" fillId="0" borderId="1" xfId="3" applyFont="1" applyBorder="1" applyAlignment="1">
      <alignment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166" fontId="20"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0" fillId="0" borderId="1" xfId="0" applyNumberFormat="1" applyFont="1" applyBorder="1" applyAlignment="1">
      <alignment horizontal="center" vertical="center" wrapText="1"/>
    </xf>
    <xf numFmtId="0" fontId="20" fillId="10" borderId="1" xfId="0" applyFont="1" applyFill="1" applyBorder="1" applyAlignment="1">
      <alignment horizontal="center" vertical="top" wrapText="1"/>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20" fillId="10" borderId="15" xfId="0" applyFont="1" applyFill="1" applyBorder="1" applyAlignment="1">
      <alignment horizontal="left" vertical="top" wrapText="1"/>
    </xf>
    <xf numFmtId="166" fontId="20" fillId="10" borderId="15"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21" fillId="10" borderId="1" xfId="3" applyFill="1" applyBorder="1" applyAlignment="1">
      <alignment horizontal="left" vertical="top" wrapText="1"/>
    </xf>
    <xf numFmtId="0" fontId="21" fillId="10" borderId="1" xfId="3" applyFill="1" applyBorder="1" applyAlignment="1">
      <alignment vertical="top" wrapText="1"/>
    </xf>
    <xf numFmtId="0" fontId="0" fillId="10" borderId="1" xfId="0" applyFill="1" applyBorder="1" applyAlignment="1">
      <alignment horizontal="center" vertical="top" wrapText="1"/>
    </xf>
    <xf numFmtId="0" fontId="3"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1" fillId="5" borderId="0" xfId="0" applyFont="1" applyFill="1" applyAlignment="1">
      <alignment horizontal="left" vertical="top" wrapText="1"/>
    </xf>
    <xf numFmtId="0" fontId="11" fillId="5" borderId="0" xfId="0" applyFont="1" applyFill="1" applyAlignment="1">
      <alignment vertical="top" wrapText="1"/>
    </xf>
    <xf numFmtId="0" fontId="8" fillId="8" borderId="6" xfId="0" applyFont="1" applyFill="1" applyBorder="1" applyAlignment="1">
      <alignment horizontal="center" vertical="top" wrapText="1"/>
    </xf>
    <xf numFmtId="164" fontId="8" fillId="8" borderId="3" xfId="0" applyNumberFormat="1" applyFont="1" applyFill="1" applyBorder="1" applyAlignment="1">
      <alignment vertical="top" wrapText="1"/>
    </xf>
    <xf numFmtId="0" fontId="19" fillId="0" borderId="0" xfId="0" applyFont="1"/>
    <xf numFmtId="0" fontId="19" fillId="0" borderId="1" xfId="0" applyFont="1" applyBorder="1" applyAlignment="1">
      <alignment horizontal="center" vertical="center" wrapText="1"/>
    </xf>
    <xf numFmtId="49" fontId="19" fillId="0" borderId="1" xfId="0" applyNumberFormat="1" applyFont="1" applyBorder="1" applyAlignment="1">
      <alignment horizontal="center" vertical="center" wrapText="1"/>
    </xf>
    <xf numFmtId="0" fontId="19" fillId="11" borderId="1" xfId="0" applyFont="1" applyFill="1" applyBorder="1" applyAlignment="1">
      <alignment horizontal="center" vertical="center" wrapText="1"/>
    </xf>
    <xf numFmtId="49" fontId="19" fillId="0" borderId="0" xfId="0" applyNumberFormat="1" applyFont="1"/>
    <xf numFmtId="164" fontId="19" fillId="11" borderId="1" xfId="0" applyNumberFormat="1" applyFont="1" applyFill="1" applyBorder="1" applyAlignment="1">
      <alignment horizontal="center" vertical="center" wrapText="1"/>
    </xf>
    <xf numFmtId="0" fontId="19" fillId="0" borderId="1" xfId="0" applyFont="1" applyBorder="1" applyAlignment="1">
      <alignment vertical="center" wrapText="1"/>
    </xf>
    <xf numFmtId="165" fontId="19" fillId="0" borderId="1" xfId="0" applyNumberFormat="1" applyFont="1" applyBorder="1" applyAlignment="1">
      <alignment vertical="center" wrapText="1"/>
    </xf>
    <xf numFmtId="164" fontId="0" fillId="6" borderId="0" xfId="0" applyNumberFormat="1" applyFill="1" applyAlignment="1">
      <alignment vertical="top" wrapText="1"/>
    </xf>
    <xf numFmtId="164" fontId="0" fillId="6" borderId="0" xfId="1" applyFont="1" applyFill="1" applyAlignment="1">
      <alignment vertical="top" wrapText="1"/>
    </xf>
    <xf numFmtId="165" fontId="0" fillId="6" borderId="0" xfId="1" applyNumberFormat="1" applyFont="1" applyFill="1" applyAlignment="1">
      <alignment vertical="top" wrapText="1"/>
    </xf>
    <xf numFmtId="165" fontId="0" fillId="0" borderId="0" xfId="0" applyNumberFormat="1"/>
    <xf numFmtId="3" fontId="0" fillId="0" borderId="0" xfId="0" applyNumberFormat="1"/>
    <xf numFmtId="0" fontId="19" fillId="0" borderId="1" xfId="0" applyFont="1" applyBorder="1" applyAlignment="1">
      <alignment horizontal="center" vertical="top" wrapText="1"/>
    </xf>
    <xf numFmtId="49" fontId="31" fillId="0" borderId="1" xfId="0" applyNumberFormat="1" applyFont="1" applyBorder="1" applyAlignment="1">
      <alignment horizontal="justify" vertical="top" wrapText="1"/>
    </xf>
    <xf numFmtId="165" fontId="19" fillId="10" borderId="1" xfId="0" applyNumberFormat="1" applyFont="1" applyFill="1" applyBorder="1" applyAlignment="1">
      <alignment horizontal="justify" vertical="top" wrapText="1"/>
    </xf>
    <xf numFmtId="164" fontId="19" fillId="10" borderId="1" xfId="0" applyNumberFormat="1" applyFont="1" applyFill="1" applyBorder="1" applyAlignment="1">
      <alignment horizontal="justify" vertical="top" wrapText="1"/>
    </xf>
    <xf numFmtId="0" fontId="19" fillId="0" borderId="1" xfId="0" applyFont="1" applyBorder="1" applyAlignment="1">
      <alignment horizontal="justify" vertical="top" wrapText="1"/>
    </xf>
    <xf numFmtId="3" fontId="30" fillId="0" borderId="1" xfId="0" applyNumberFormat="1" applyFont="1" applyBorder="1" applyAlignment="1">
      <alignment horizontal="center" vertical="center" wrapText="1"/>
    </xf>
    <xf numFmtId="165" fontId="19" fillId="10" borderId="1" xfId="0" applyNumberFormat="1" applyFont="1" applyFill="1" applyBorder="1" applyAlignment="1">
      <alignment horizontal="center" vertical="center" wrapText="1"/>
    </xf>
    <xf numFmtId="164" fontId="19" fillId="10" borderId="1" xfId="0" applyNumberFormat="1" applyFont="1" applyFill="1" applyBorder="1" applyAlignment="1">
      <alignment horizontal="center" vertical="center" wrapText="1"/>
    </xf>
    <xf numFmtId="173" fontId="29" fillId="0" borderId="0" xfId="0" applyNumberFormat="1" applyFont="1"/>
    <xf numFmtId="1" fontId="0" fillId="0" borderId="0" xfId="0" applyNumberFormat="1"/>
    <xf numFmtId="3" fontId="19" fillId="10" borderId="1" xfId="0" applyNumberFormat="1" applyFont="1" applyFill="1" applyBorder="1" applyAlignment="1">
      <alignment horizontal="center" vertical="center" wrapText="1"/>
    </xf>
    <xf numFmtId="164" fontId="1" fillId="8" borderId="4" xfId="0" applyNumberFormat="1" applyFont="1" applyFill="1" applyBorder="1" applyAlignment="1">
      <alignment vertical="top" wrapText="1"/>
    </xf>
    <xf numFmtId="164" fontId="1" fillId="8" borderId="3" xfId="0" applyNumberFormat="1" applyFont="1" applyFill="1" applyBorder="1" applyAlignment="1">
      <alignment vertical="top" wrapText="1"/>
    </xf>
    <xf numFmtId="0" fontId="1" fillId="8" borderId="6" xfId="0" applyFont="1" applyFill="1" applyBorder="1" applyAlignment="1">
      <alignment horizontal="center" vertical="top" wrapText="1"/>
    </xf>
    <xf numFmtId="0" fontId="1" fillId="8" borderId="5" xfId="0" applyFont="1" applyFill="1" applyBorder="1" applyAlignment="1">
      <alignment horizontal="center" vertical="top" wrapText="1"/>
    </xf>
    <xf numFmtId="0" fontId="19" fillId="0" borderId="1" xfId="0" applyFont="1" applyBorder="1" applyAlignment="1">
      <alignment horizontal="right" vertical="center" wrapText="1"/>
    </xf>
    <xf numFmtId="0" fontId="19" fillId="0" borderId="1" xfId="0" applyFont="1" applyBorder="1" applyAlignment="1">
      <alignment horizontal="center" vertical="center" wrapText="1"/>
    </xf>
    <xf numFmtId="0" fontId="13" fillId="5" borderId="0" xfId="0" applyFont="1" applyFill="1" applyAlignment="1">
      <alignment horizontal="left" vertical="top" wrapText="1"/>
    </xf>
    <xf numFmtId="14" fontId="14" fillId="7" borderId="37" xfId="0" applyNumberFormat="1" applyFont="1" applyFill="1" applyBorder="1" applyAlignment="1">
      <alignment horizontal="center" vertical="top" wrapText="1"/>
    </xf>
    <xf numFmtId="14" fontId="14" fillId="7" borderId="0" xfId="0" applyNumberFormat="1" applyFont="1" applyFill="1" applyAlignment="1">
      <alignment horizontal="center" vertical="top" wrapText="1"/>
    </xf>
    <xf numFmtId="0" fontId="14" fillId="7" borderId="37" xfId="0" applyFont="1" applyFill="1" applyBorder="1" applyAlignment="1">
      <alignment horizontal="center" vertical="top" wrapText="1"/>
    </xf>
    <xf numFmtId="0" fontId="14" fillId="7" borderId="0" xfId="0" applyFont="1" applyFill="1" applyAlignment="1">
      <alignment horizontal="center" vertical="top" wrapText="1"/>
    </xf>
    <xf numFmtId="0" fontId="14" fillId="8" borderId="37" xfId="0" applyFont="1" applyFill="1" applyBorder="1" applyAlignment="1">
      <alignment horizontal="center" vertical="top" wrapText="1"/>
    </xf>
    <xf numFmtId="0" fontId="14" fillId="8" borderId="0" xfId="0" applyFont="1" applyFill="1" applyAlignment="1">
      <alignment horizontal="center" vertical="top" wrapText="1"/>
    </xf>
    <xf numFmtId="0" fontId="13" fillId="5" borderId="0" xfId="0" applyFont="1" applyFill="1" applyAlignment="1">
      <alignment horizontal="left" vertical="center" wrapText="1"/>
    </xf>
    <xf numFmtId="0" fontId="13" fillId="5" borderId="2" xfId="0" applyFont="1" applyFill="1" applyBorder="1" applyAlignment="1">
      <alignment horizontal="left" vertical="center" wrapText="1"/>
    </xf>
    <xf numFmtId="0" fontId="12" fillId="6" borderId="0" xfId="0" applyFont="1" applyFill="1" applyAlignment="1">
      <alignment horizontal="center" vertical="top" wrapText="1"/>
    </xf>
    <xf numFmtId="0" fontId="16" fillId="6" borderId="0" xfId="0" applyFont="1" applyFill="1" applyAlignment="1">
      <alignment horizontal="center" vertical="top" wrapText="1"/>
    </xf>
    <xf numFmtId="0" fontId="13" fillId="5" borderId="2" xfId="0" applyFont="1" applyFill="1" applyBorder="1" applyAlignment="1">
      <alignment horizontal="left" vertical="top" wrapText="1"/>
    </xf>
    <xf numFmtId="0" fontId="28" fillId="6" borderId="0" xfId="0" applyFont="1" applyFill="1" applyAlignment="1">
      <alignment horizontal="left" vertical="top" wrapText="1"/>
    </xf>
    <xf numFmtId="0" fontId="3" fillId="0" borderId="1" xfId="3" applyFont="1" applyBorder="1" applyAlignment="1">
      <alignment horizontal="left" vertical="top" wrapText="1"/>
    </xf>
    <xf numFmtId="0" fontId="22" fillId="0" borderId="1" xfId="3" applyFont="1" applyBorder="1" applyAlignment="1">
      <alignment horizontal="left"/>
    </xf>
    <xf numFmtId="0" fontId="0" fillId="0" borderId="1" xfId="3" applyFont="1" applyBorder="1" applyAlignment="1">
      <alignment horizontal="left" vertical="top" wrapText="1"/>
    </xf>
    <xf numFmtId="0" fontId="3" fillId="0" borderId="15" xfId="3" applyFont="1" applyBorder="1" applyAlignment="1">
      <alignment horizontal="left" vertical="top" wrapText="1"/>
    </xf>
    <xf numFmtId="0" fontId="3" fillId="0" borderId="16" xfId="3" applyFont="1" applyBorder="1" applyAlignment="1">
      <alignment horizontal="left" vertical="top" wrapText="1"/>
    </xf>
    <xf numFmtId="0" fontId="3" fillId="0" borderId="17" xfId="3" applyFont="1" applyBorder="1" applyAlignment="1">
      <alignment horizontal="left" vertical="top" wrapText="1"/>
    </xf>
    <xf numFmtId="0" fontId="20" fillId="0" borderId="15" xfId="3" applyFont="1" applyBorder="1" applyAlignment="1">
      <alignment horizontal="center" vertical="top"/>
    </xf>
    <xf numFmtId="0" fontId="20" fillId="0" borderId="16" xfId="3" applyFont="1" applyBorder="1" applyAlignment="1">
      <alignment horizontal="center" vertical="top"/>
    </xf>
    <xf numFmtId="0" fontId="20" fillId="0" borderId="17" xfId="3" applyFont="1" applyBorder="1" applyAlignment="1">
      <alignment horizontal="center" vertical="top"/>
    </xf>
    <xf numFmtId="0" fontId="3" fillId="0" borderId="1" xfId="3" applyFont="1" applyBorder="1" applyAlignment="1">
      <alignment vertical="top" wrapText="1"/>
    </xf>
    <xf numFmtId="0" fontId="22" fillId="0" borderId="1" xfId="3" applyFont="1" applyBorder="1"/>
    <xf numFmtId="0" fontId="3" fillId="0" borderId="25" xfId="3" applyFont="1" applyBorder="1" applyAlignment="1">
      <alignment horizontal="center" vertical="top" wrapText="1"/>
    </xf>
    <xf numFmtId="0" fontId="3" fillId="0" borderId="24" xfId="3" applyFont="1" applyBorder="1" applyAlignment="1">
      <alignment horizontal="center" vertical="top" wrapText="1"/>
    </xf>
    <xf numFmtId="0" fontId="3" fillId="0" borderId="23" xfId="3" applyFont="1" applyBorder="1" applyAlignment="1">
      <alignment horizontal="center" vertical="top" wrapText="1"/>
    </xf>
    <xf numFmtId="0" fontId="4" fillId="0" borderId="15" xfId="3" applyFont="1" applyBorder="1" applyAlignment="1">
      <alignment horizontal="left" vertical="top" wrapText="1"/>
    </xf>
    <xf numFmtId="0" fontId="4" fillId="0" borderId="16" xfId="3" applyFont="1" applyBorder="1" applyAlignment="1">
      <alignment horizontal="left" vertical="top" wrapText="1"/>
    </xf>
    <xf numFmtId="0" fontId="4" fillId="0" borderId="17" xfId="3" applyFont="1" applyBorder="1" applyAlignment="1">
      <alignment horizontal="left" vertical="top" wrapText="1"/>
    </xf>
    <xf numFmtId="0" fontId="3" fillId="0" borderId="15" xfId="3" applyFont="1" applyBorder="1" applyAlignment="1">
      <alignment horizontal="left" vertical="top"/>
    </xf>
    <xf numFmtId="0" fontId="3" fillId="0" borderId="16" xfId="3" applyFont="1" applyBorder="1" applyAlignment="1">
      <alignment horizontal="left" vertical="top"/>
    </xf>
    <xf numFmtId="0" fontId="3" fillId="0" borderId="17" xfId="3" applyFont="1" applyBorder="1" applyAlignment="1">
      <alignment horizontal="left" vertical="top"/>
    </xf>
    <xf numFmtId="0" fontId="3" fillId="0" borderId="15" xfId="3" applyFont="1" applyBorder="1" applyAlignment="1">
      <alignment horizontal="center" vertical="top" wrapText="1"/>
    </xf>
    <xf numFmtId="0" fontId="3" fillId="0" borderId="16" xfId="3" applyFont="1" applyBorder="1" applyAlignment="1">
      <alignment horizontal="center" vertical="top" wrapText="1"/>
    </xf>
    <xf numFmtId="0" fontId="3" fillId="0" borderId="17" xfId="3" applyFont="1" applyBorder="1" applyAlignment="1">
      <alignment horizontal="center" vertical="top" wrapText="1"/>
    </xf>
    <xf numFmtId="0" fontId="3" fillId="0" borderId="1" xfId="3" applyFont="1" applyBorder="1" applyAlignment="1">
      <alignment wrapText="1"/>
    </xf>
    <xf numFmtId="0" fontId="20" fillId="0" borderId="15" xfId="3" applyFont="1" applyBorder="1" applyAlignment="1">
      <alignment horizontal="left" vertical="top" wrapText="1"/>
    </xf>
    <xf numFmtId="0" fontId="20" fillId="0" borderId="16" xfId="3" applyFont="1" applyBorder="1" applyAlignment="1">
      <alignment horizontal="left" vertical="top" wrapText="1"/>
    </xf>
    <xf numFmtId="0" fontId="20" fillId="0" borderId="17" xfId="3" applyFont="1" applyBorder="1" applyAlignment="1">
      <alignment horizontal="left" vertical="top" wrapText="1"/>
    </xf>
    <xf numFmtId="0" fontId="4" fillId="0" borderId="1" xfId="3" applyFont="1" applyBorder="1" applyAlignment="1">
      <alignment horizontal="center" vertical="top" wrapText="1"/>
    </xf>
    <xf numFmtId="0" fontId="3" fillId="0" borderId="22" xfId="3" applyFont="1" applyBorder="1" applyAlignment="1">
      <alignment horizontal="center" vertical="top" wrapText="1"/>
    </xf>
    <xf numFmtId="0" fontId="3" fillId="0" borderId="1" xfId="3" applyFont="1" applyBorder="1" applyAlignment="1">
      <alignment horizontal="left" vertical="top"/>
    </xf>
    <xf numFmtId="0" fontId="4" fillId="0" borderId="1" xfId="3" applyFont="1" applyBorder="1" applyAlignment="1">
      <alignment horizontal="left" vertical="top" wrapText="1"/>
    </xf>
    <xf numFmtId="0" fontId="4" fillId="9" borderId="28" xfId="3" applyFont="1" applyFill="1" applyBorder="1" applyAlignment="1">
      <alignment horizontal="center" vertical="top" wrapText="1"/>
    </xf>
    <xf numFmtId="0" fontId="4" fillId="9" borderId="27" xfId="3" applyFont="1" applyFill="1" applyBorder="1" applyAlignment="1">
      <alignment horizontal="center" vertical="top" wrapText="1"/>
    </xf>
    <xf numFmtId="0" fontId="4" fillId="9" borderId="26" xfId="3" applyFont="1" applyFill="1" applyBorder="1" applyAlignment="1">
      <alignment horizontal="center" vertical="top" wrapText="1"/>
    </xf>
    <xf numFmtId="0" fontId="3" fillId="9" borderId="22" xfId="3" applyFont="1" applyFill="1" applyBorder="1" applyAlignment="1">
      <alignment horizontal="center" vertical="center" wrapText="1"/>
    </xf>
    <xf numFmtId="0" fontId="3" fillId="9" borderId="1" xfId="3" applyFont="1" applyFill="1" applyBorder="1" applyAlignment="1">
      <alignment horizontal="center" vertical="center" wrapText="1"/>
    </xf>
    <xf numFmtId="0" fontId="3" fillId="9" borderId="21" xfId="3" applyFont="1" applyFill="1" applyBorder="1" applyAlignment="1">
      <alignment horizontal="center" vertical="center" wrapText="1"/>
    </xf>
    <xf numFmtId="0" fontId="4" fillId="4" borderId="27" xfId="3" applyFont="1" applyFill="1" applyBorder="1" applyAlignment="1">
      <alignment horizontal="center" vertical="top" wrapText="1"/>
    </xf>
    <xf numFmtId="0" fontId="4" fillId="4" borderId="26" xfId="3" applyFont="1" applyFill="1" applyBorder="1" applyAlignment="1">
      <alignment horizontal="center" vertical="top" wrapText="1"/>
    </xf>
    <xf numFmtId="0" fontId="4" fillId="4" borderId="1" xfId="3" applyFont="1" applyFill="1" applyBorder="1" applyAlignment="1">
      <alignment horizontal="center" vertical="top" wrapText="1"/>
    </xf>
    <xf numFmtId="0" fontId="4" fillId="4" borderId="21" xfId="3" applyFont="1" applyFill="1" applyBorder="1" applyAlignment="1">
      <alignment horizontal="center" vertical="top" wrapText="1"/>
    </xf>
    <xf numFmtId="0" fontId="4" fillId="4" borderId="28" xfId="3" applyFont="1" applyFill="1" applyBorder="1" applyAlignment="1">
      <alignment horizontal="center" vertical="center" wrapText="1"/>
    </xf>
    <xf numFmtId="0" fontId="4" fillId="4" borderId="22" xfId="3" applyFont="1" applyFill="1" applyBorder="1" applyAlignment="1">
      <alignment horizontal="center" vertical="center" wrapText="1"/>
    </xf>
    <xf numFmtId="0" fontId="4" fillId="4" borderId="27"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4" fillId="9" borderId="1" xfId="3" applyFont="1" applyFill="1"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20" fillId="0" borderId="1" xfId="0" applyFont="1" applyBorder="1" applyAlignment="1">
      <alignment horizontal="center" vertical="top" wrapText="1"/>
    </xf>
    <xf numFmtId="0" fontId="20" fillId="0" borderId="1" xfId="0" applyFont="1" applyBorder="1" applyAlignment="1">
      <alignment horizontal="left" vertical="top" wrapText="1"/>
    </xf>
    <xf numFmtId="0" fontId="20" fillId="0" borderId="15" xfId="0" applyFont="1" applyBorder="1" applyAlignment="1">
      <alignment horizontal="center" vertical="top" wrapText="1"/>
    </xf>
    <xf numFmtId="0" fontId="20" fillId="0" borderId="16" xfId="0" applyFont="1" applyBorder="1" applyAlignment="1">
      <alignment horizontal="center" vertical="top" wrapText="1"/>
    </xf>
    <xf numFmtId="0" fontId="20" fillId="0" borderId="17" xfId="0" applyFont="1" applyBorder="1" applyAlignment="1">
      <alignment horizontal="center" vertical="top" wrapText="1"/>
    </xf>
    <xf numFmtId="0" fontId="20" fillId="0" borderId="15" xfId="0" applyFont="1" applyBorder="1" applyAlignment="1">
      <alignment horizontal="left" vertical="top" wrapText="1"/>
    </xf>
    <xf numFmtId="0" fontId="20" fillId="0" borderId="16" xfId="0" applyFont="1" applyBorder="1" applyAlignment="1">
      <alignment horizontal="left" vertical="top" wrapText="1"/>
    </xf>
    <xf numFmtId="0" fontId="20" fillId="0" borderId="17" xfId="0" applyFont="1" applyBorder="1" applyAlignment="1">
      <alignment horizontal="left"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20" fillId="10" borderId="1" xfId="0" applyFont="1" applyFill="1" applyBorder="1" applyAlignment="1">
      <alignment horizontal="left" vertical="top" wrapText="1"/>
    </xf>
    <xf numFmtId="166" fontId="20"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25">
    <cellStyle name="Гиперссылка" xfId="2" builtinId="8"/>
    <cellStyle name="Гиперссылка 2" xfId="8"/>
    <cellStyle name="Гиперссылка 2 2 2" xfId="22"/>
    <cellStyle name="Гиперссылка 6" xfId="19"/>
    <cellStyle name="Обычный" xfId="0" builtinId="0"/>
    <cellStyle name="Обычный 10 2" xfId="13"/>
    <cellStyle name="Обычный 11 6" xfId="24"/>
    <cellStyle name="Обычный 13 2" xfId="5"/>
    <cellStyle name="Обычный 13 2 2 2" xfId="14"/>
    <cellStyle name="Обычный 13 2 2 4" xfId="15"/>
    <cellStyle name="Обычный 13 2 3" xfId="12"/>
    <cellStyle name="Обычный 13 2 5" xfId="11"/>
    <cellStyle name="Обычный 16" xfId="23"/>
    <cellStyle name="Обычный 16 3 2" xfId="20"/>
    <cellStyle name="Обычный 2" xfId="3"/>
    <cellStyle name="Обычный 2 2 3 5" xfId="16"/>
    <cellStyle name="Обычный 3" xfId="7"/>
    <cellStyle name="Обычный 4" xfId="18"/>
    <cellStyle name="Обычный 5 3" xfId="17"/>
    <cellStyle name="Обычный 6 7" xfId="21"/>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7F7F7"/>
      <color rgb="FF0092AB"/>
      <color rgb="FFDFF3F4"/>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35" sqref="D35"/>
    </sheetView>
  </sheetViews>
  <sheetFormatPr defaultColWidth="8.85546875" defaultRowHeight="15.75" x14ac:dyDescent="0.25"/>
  <cols>
    <col min="1" max="1" width="5.42578125" style="28" customWidth="1"/>
    <col min="2" max="2" width="5.140625" style="28" customWidth="1"/>
    <col min="3" max="3" width="7.140625" style="28" customWidth="1"/>
    <col min="4" max="4" width="91.42578125" style="28" customWidth="1"/>
    <col min="5" max="5" width="5.42578125" style="28" customWidth="1"/>
    <col min="6" max="16384" width="8.85546875" style="28"/>
  </cols>
  <sheetData>
    <row r="1" spans="1:5" ht="20.25" customHeight="1" x14ac:dyDescent="0.25">
      <c r="A1" s="29"/>
      <c r="B1" s="29"/>
      <c r="C1" s="29"/>
      <c r="D1" s="29"/>
      <c r="E1" s="29"/>
    </row>
    <row r="2" spans="1:5" ht="40.5" customHeight="1" x14ac:dyDescent="0.25">
      <c r="A2" s="29"/>
      <c r="B2" s="30"/>
      <c r="C2" s="31"/>
      <c r="D2" s="125" t="s">
        <v>1143</v>
      </c>
      <c r="E2" s="29"/>
    </row>
    <row r="3" spans="1:5" s="36" customFormat="1" ht="20.25" customHeight="1" x14ac:dyDescent="0.25">
      <c r="A3" s="35"/>
      <c r="B3" s="37"/>
      <c r="C3" s="131" t="s">
        <v>834</v>
      </c>
      <c r="D3" s="132" t="s">
        <v>843</v>
      </c>
      <c r="E3" s="35"/>
    </row>
    <row r="4" spans="1:5" s="36" customFormat="1" ht="20.25" customHeight="1" x14ac:dyDescent="0.25">
      <c r="A4" s="35"/>
      <c r="B4" s="37"/>
      <c r="C4" s="131" t="s">
        <v>835</v>
      </c>
      <c r="D4" s="132" t="s">
        <v>842</v>
      </c>
      <c r="E4" s="35"/>
    </row>
    <row r="5" spans="1:5" s="36" customFormat="1" ht="20.25" customHeight="1" x14ac:dyDescent="0.25">
      <c r="A5" s="35"/>
      <c r="B5" s="37"/>
      <c r="C5" s="131" t="s">
        <v>836</v>
      </c>
      <c r="D5" s="132" t="s">
        <v>841</v>
      </c>
      <c r="E5" s="35"/>
    </row>
    <row r="6" spans="1:5" s="36" customFormat="1" ht="20.25" customHeight="1" x14ac:dyDescent="0.25">
      <c r="A6" s="35"/>
      <c r="B6" s="37"/>
      <c r="C6" s="131" t="s">
        <v>837</v>
      </c>
      <c r="D6" s="132" t="s">
        <v>1097</v>
      </c>
      <c r="E6" s="35"/>
    </row>
    <row r="7" spans="1:5" s="36" customFormat="1" ht="20.25" customHeight="1" x14ac:dyDescent="0.25">
      <c r="A7" s="35"/>
      <c r="B7" s="37"/>
      <c r="C7" s="131" t="s">
        <v>838</v>
      </c>
      <c r="D7" s="132" t="s">
        <v>840</v>
      </c>
      <c r="E7" s="35"/>
    </row>
    <row r="8" spans="1:5" s="36" customFormat="1" ht="20.25" customHeight="1" x14ac:dyDescent="0.25">
      <c r="A8" s="35"/>
      <c r="B8" s="37"/>
      <c r="C8" s="131"/>
      <c r="D8" s="132" t="s">
        <v>1141</v>
      </c>
      <c r="E8" s="35"/>
    </row>
    <row r="9" spans="1:5" s="36" customFormat="1" ht="20.25" customHeight="1" x14ac:dyDescent="0.25">
      <c r="A9" s="35"/>
      <c r="B9" s="37"/>
      <c r="C9" s="131"/>
      <c r="D9" s="132" t="s">
        <v>833</v>
      </c>
      <c r="E9" s="35"/>
    </row>
    <row r="10" spans="1:5" s="36" customFormat="1" ht="20.25" customHeight="1" x14ac:dyDescent="0.25">
      <c r="A10" s="35"/>
      <c r="B10" s="37"/>
      <c r="C10" s="131"/>
      <c r="D10" s="132" t="s">
        <v>839</v>
      </c>
      <c r="E10" s="35"/>
    </row>
    <row r="11" spans="1:5" ht="20.25" customHeight="1" x14ac:dyDescent="0.25">
      <c r="A11" s="29"/>
      <c r="B11" s="32"/>
      <c r="C11" s="34"/>
      <c r="D11" s="33"/>
      <c r="E11" s="29"/>
    </row>
    <row r="12" spans="1:5" ht="20.25" customHeight="1" x14ac:dyDescent="0.25">
      <c r="A12" s="29"/>
      <c r="B12" s="29"/>
      <c r="C12" s="29"/>
      <c r="D12" s="29"/>
      <c r="E12" s="29"/>
    </row>
    <row r="13" spans="1:5" ht="20.25" hidden="1" customHeight="1" x14ac:dyDescent="0.25">
      <c r="A13" s="79"/>
      <c r="B13" s="79"/>
      <c r="C13" s="79"/>
      <c r="D13" s="79"/>
      <c r="E13" s="79"/>
    </row>
    <row r="14" spans="1:5" s="127" customFormat="1" ht="40.5" hidden="1" customHeight="1" x14ac:dyDescent="0.25">
      <c r="A14" s="126"/>
      <c r="B14" s="128"/>
      <c r="C14" s="129"/>
      <c r="D14" s="130" t="s">
        <v>832</v>
      </c>
      <c r="E14" s="126"/>
    </row>
    <row r="15" spans="1:5" s="36" customFormat="1" ht="20.25" hidden="1" customHeight="1" x14ac:dyDescent="0.25">
      <c r="A15" s="133"/>
      <c r="B15" s="134"/>
      <c r="C15" s="119" t="s">
        <v>844</v>
      </c>
      <c r="D15" s="120" t="s">
        <v>1070</v>
      </c>
      <c r="E15" s="133"/>
    </row>
    <row r="16" spans="1:5" s="40" customFormat="1" ht="20.25" hidden="1" customHeight="1" x14ac:dyDescent="0.25">
      <c r="A16" s="80"/>
      <c r="B16" s="121"/>
      <c r="C16" s="119" t="s">
        <v>91</v>
      </c>
      <c r="D16" s="120" t="s">
        <v>845</v>
      </c>
      <c r="E16" s="80"/>
    </row>
    <row r="17" spans="1:5" s="40" customFormat="1" ht="20.25" hidden="1" customHeight="1" x14ac:dyDescent="0.25">
      <c r="A17" s="80"/>
      <c r="B17" s="121"/>
      <c r="C17" s="119" t="s">
        <v>93</v>
      </c>
      <c r="D17" s="120" t="s">
        <v>846</v>
      </c>
      <c r="E17" s="80"/>
    </row>
    <row r="18" spans="1:5" s="40" customFormat="1" ht="20.25" hidden="1" customHeight="1" x14ac:dyDescent="0.25">
      <c r="A18" s="80"/>
      <c r="B18" s="121"/>
      <c r="C18" s="119" t="s">
        <v>95</v>
      </c>
      <c r="D18" s="120" t="s">
        <v>847</v>
      </c>
      <c r="E18" s="80"/>
    </row>
    <row r="19" spans="1:5" s="40" customFormat="1" ht="40.5" hidden="1" customHeight="1" x14ac:dyDescent="0.25">
      <c r="A19" s="80"/>
      <c r="B19" s="121"/>
      <c r="C19" s="119" t="s">
        <v>97</v>
      </c>
      <c r="D19" s="120" t="s">
        <v>848</v>
      </c>
      <c r="E19" s="80"/>
    </row>
    <row r="20" spans="1:5" s="40" customFormat="1" ht="20.25" hidden="1" customHeight="1" x14ac:dyDescent="0.25">
      <c r="A20" s="80"/>
      <c r="B20" s="121"/>
      <c r="C20" s="119" t="s">
        <v>99</v>
      </c>
      <c r="D20" s="120" t="s">
        <v>849</v>
      </c>
      <c r="E20" s="80"/>
    </row>
    <row r="21" spans="1:5" s="40" customFormat="1" ht="40.5" hidden="1" customHeight="1" x14ac:dyDescent="0.25">
      <c r="A21" s="80"/>
      <c r="B21" s="121"/>
      <c r="C21" s="119" t="s">
        <v>101</v>
      </c>
      <c r="D21" s="120" t="s">
        <v>850</v>
      </c>
      <c r="E21" s="80"/>
    </row>
    <row r="22" spans="1:5" s="40" customFormat="1" ht="40.5" hidden="1" customHeight="1" x14ac:dyDescent="0.25">
      <c r="A22" s="80"/>
      <c r="B22" s="121"/>
      <c r="C22" s="119" t="s">
        <v>103</v>
      </c>
      <c r="D22" s="120" t="s">
        <v>851</v>
      </c>
      <c r="E22" s="80"/>
    </row>
    <row r="23" spans="1:5" hidden="1" x14ac:dyDescent="0.25">
      <c r="A23" s="79"/>
      <c r="B23" s="122"/>
      <c r="C23" s="123"/>
      <c r="D23" s="124"/>
      <c r="E23" s="79"/>
    </row>
    <row r="24" spans="1:5" ht="20.25" hidden="1" customHeight="1" x14ac:dyDescent="0.25">
      <c r="A24" s="79"/>
      <c r="B24" s="79"/>
      <c r="C24" s="79"/>
      <c r="D24" s="79"/>
      <c r="E24" s="79"/>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41" t="s">
        <v>96</v>
      </c>
    </row>
    <row r="3" spans="1:5" ht="30" x14ac:dyDescent="0.25">
      <c r="A3" s="48" t="s">
        <v>189</v>
      </c>
      <c r="B3" s="48" t="s">
        <v>196</v>
      </c>
      <c r="C3" s="48" t="s">
        <v>189</v>
      </c>
      <c r="D3" s="48" t="s">
        <v>197</v>
      </c>
      <c r="E3" s="48" t="s">
        <v>198</v>
      </c>
    </row>
    <row r="4" spans="1:5" x14ac:dyDescent="0.25">
      <c r="A4" s="267">
        <v>1</v>
      </c>
      <c r="B4" s="267" t="s">
        <v>199</v>
      </c>
      <c r="C4" s="53">
        <v>1</v>
      </c>
      <c r="D4" s="54" t="s">
        <v>221</v>
      </c>
      <c r="E4" s="55">
        <v>10</v>
      </c>
    </row>
    <row r="5" spans="1:5" x14ac:dyDescent="0.25">
      <c r="A5" s="268"/>
      <c r="B5" s="268"/>
      <c r="C5" s="53">
        <f>C4+1</f>
        <v>2</v>
      </c>
      <c r="D5" s="54" t="s">
        <v>200</v>
      </c>
      <c r="E5" s="55">
        <v>10</v>
      </c>
    </row>
    <row r="6" spans="1:5" x14ac:dyDescent="0.25">
      <c r="A6" s="268"/>
      <c r="B6" s="268"/>
      <c r="C6" s="53">
        <f>C5+1</f>
        <v>3</v>
      </c>
      <c r="D6" s="54" t="s">
        <v>917</v>
      </c>
      <c r="E6" s="55">
        <v>10</v>
      </c>
    </row>
    <row r="7" spans="1:5" x14ac:dyDescent="0.25">
      <c r="A7" s="268"/>
      <c r="B7" s="268"/>
      <c r="C7" s="53">
        <f>C6+1</f>
        <v>4</v>
      </c>
      <c r="D7" s="54" t="s">
        <v>913</v>
      </c>
      <c r="E7" s="55">
        <v>10</v>
      </c>
    </row>
    <row r="8" spans="1:5" x14ac:dyDescent="0.25">
      <c r="A8" s="269"/>
      <c r="B8" s="269"/>
      <c r="C8" s="53">
        <v>5</v>
      </c>
      <c r="D8" s="54" t="s">
        <v>903</v>
      </c>
      <c r="E8" s="55">
        <v>5</v>
      </c>
    </row>
    <row r="9" spans="1:5" x14ac:dyDescent="0.25">
      <c r="A9" s="265">
        <v>2</v>
      </c>
      <c r="B9" s="266" t="s">
        <v>201</v>
      </c>
      <c r="C9" s="53">
        <v>1</v>
      </c>
      <c r="D9" s="54" t="s">
        <v>202</v>
      </c>
      <c r="E9" s="55">
        <v>1</v>
      </c>
    </row>
    <row r="10" spans="1:5" x14ac:dyDescent="0.25">
      <c r="A10" s="265"/>
      <c r="B10" s="266"/>
      <c r="C10" s="53">
        <f>C9+1</f>
        <v>2</v>
      </c>
      <c r="D10" s="54" t="s">
        <v>203</v>
      </c>
      <c r="E10" s="55">
        <v>10</v>
      </c>
    </row>
    <row r="11" spans="1:5" x14ac:dyDescent="0.25">
      <c r="A11" s="265"/>
      <c r="B11" s="266"/>
      <c r="C11" s="53">
        <f>C10+1</f>
        <v>3</v>
      </c>
      <c r="D11" s="54"/>
      <c r="E11" s="55"/>
    </row>
    <row r="12" spans="1:5" ht="29.25" customHeight="1" x14ac:dyDescent="0.25">
      <c r="A12" s="267">
        <v>3</v>
      </c>
      <c r="B12" s="270" t="s">
        <v>204</v>
      </c>
      <c r="C12" s="53">
        <v>1</v>
      </c>
      <c r="D12" s="54"/>
      <c r="E12" s="55"/>
    </row>
    <row r="13" spans="1:5" x14ac:dyDescent="0.25">
      <c r="A13" s="268"/>
      <c r="B13" s="271"/>
      <c r="C13" s="53">
        <f>C12+1</f>
        <v>2</v>
      </c>
      <c r="D13" s="54"/>
      <c r="E13" s="55"/>
    </row>
    <row r="14" spans="1:5" x14ac:dyDescent="0.25">
      <c r="A14" s="269"/>
      <c r="B14" s="272"/>
      <c r="C14" s="53">
        <f>C13+1</f>
        <v>3</v>
      </c>
      <c r="D14" s="54"/>
      <c r="E14" s="55"/>
    </row>
    <row r="15" spans="1:5" x14ac:dyDescent="0.25">
      <c r="A15" s="265">
        <v>4</v>
      </c>
      <c r="B15" s="266" t="s">
        <v>205</v>
      </c>
      <c r="C15" s="53">
        <v>1</v>
      </c>
      <c r="D15" s="2" t="s">
        <v>206</v>
      </c>
      <c r="E15" s="55">
        <v>10</v>
      </c>
    </row>
    <row r="16" spans="1:5" x14ac:dyDescent="0.25">
      <c r="A16" s="265"/>
      <c r="B16" s="266"/>
      <c r="C16" s="53">
        <f>C15+1</f>
        <v>2</v>
      </c>
      <c r="D16" s="2" t="s">
        <v>896</v>
      </c>
      <c r="E16" s="55">
        <v>1</v>
      </c>
    </row>
    <row r="17" spans="1:5" x14ac:dyDescent="0.25">
      <c r="A17" s="265"/>
      <c r="B17" s="266"/>
      <c r="C17" s="53">
        <f>C16+1</f>
        <v>3</v>
      </c>
      <c r="D17" s="2"/>
      <c r="E17" s="2"/>
    </row>
    <row r="18" spans="1:5" x14ac:dyDescent="0.25">
      <c r="A18" s="265">
        <v>5</v>
      </c>
      <c r="B18" s="266" t="s">
        <v>207</v>
      </c>
      <c r="C18" s="53">
        <v>1</v>
      </c>
      <c r="D18" s="54" t="s">
        <v>208</v>
      </c>
      <c r="E18" s="55">
        <v>1</v>
      </c>
    </row>
    <row r="19" spans="1:5" x14ac:dyDescent="0.25">
      <c r="A19" s="265"/>
      <c r="B19" s="266"/>
      <c r="C19" s="53">
        <f>C18+1</f>
        <v>2</v>
      </c>
      <c r="D19" s="2"/>
      <c r="E19" s="2"/>
    </row>
    <row r="20" spans="1:5" x14ac:dyDescent="0.25">
      <c r="A20" s="265"/>
      <c r="B20" s="266"/>
      <c r="C20" s="53">
        <f>C19+1</f>
        <v>3</v>
      </c>
      <c r="D20" s="2"/>
      <c r="E20" s="2"/>
    </row>
    <row r="21" spans="1:5" x14ac:dyDescent="0.25">
      <c r="A21" s="265">
        <v>6</v>
      </c>
      <c r="B21" s="266" t="s">
        <v>209</v>
      </c>
      <c r="C21" s="53">
        <v>1</v>
      </c>
      <c r="D21" s="54"/>
      <c r="E21" s="55"/>
    </row>
    <row r="22" spans="1:5" x14ac:dyDescent="0.25">
      <c r="A22" s="265"/>
      <c r="B22" s="266"/>
      <c r="C22" s="53">
        <f>C21+1</f>
        <v>2</v>
      </c>
      <c r="D22" s="2"/>
      <c r="E22" s="2"/>
    </row>
    <row r="23" spans="1:5" x14ac:dyDescent="0.25">
      <c r="A23" s="265"/>
      <c r="B23" s="266"/>
      <c r="C23" s="53">
        <f>C22+1</f>
        <v>3</v>
      </c>
      <c r="D23" s="2"/>
      <c r="E23" s="2"/>
    </row>
    <row r="24" spans="1:5" x14ac:dyDescent="0.25">
      <c r="A24" s="265">
        <v>7</v>
      </c>
      <c r="B24" s="266" t="s">
        <v>210</v>
      </c>
      <c r="C24" s="53">
        <v>1</v>
      </c>
      <c r="D24" s="54"/>
      <c r="E24" s="55"/>
    </row>
    <row r="25" spans="1:5" x14ac:dyDescent="0.25">
      <c r="A25" s="265"/>
      <c r="B25" s="266"/>
      <c r="C25" s="53">
        <f>C24+1</f>
        <v>2</v>
      </c>
      <c r="D25" s="2"/>
      <c r="E25" s="2"/>
    </row>
    <row r="26" spans="1:5" x14ac:dyDescent="0.25">
      <c r="A26" s="265"/>
      <c r="B26" s="266"/>
      <c r="C26" s="53">
        <f>C25+1</f>
        <v>3</v>
      </c>
      <c r="D26" s="2"/>
      <c r="E26" s="2"/>
    </row>
    <row r="27" spans="1:5" x14ac:dyDescent="0.25">
      <c r="A27" s="265">
        <v>8</v>
      </c>
      <c r="B27" s="266" t="s">
        <v>211</v>
      </c>
      <c r="C27" s="53">
        <v>1</v>
      </c>
      <c r="D27" s="54"/>
      <c r="E27" s="55"/>
    </row>
    <row r="28" spans="1:5" x14ac:dyDescent="0.25">
      <c r="A28" s="265"/>
      <c r="B28" s="266"/>
      <c r="C28" s="53">
        <f>C27+1</f>
        <v>2</v>
      </c>
      <c r="D28" s="2"/>
      <c r="E28" s="2"/>
    </row>
    <row r="29" spans="1:5" x14ac:dyDescent="0.25">
      <c r="A29" s="265"/>
      <c r="B29" s="266"/>
      <c r="C29" s="53">
        <f>C28+1</f>
        <v>3</v>
      </c>
      <c r="D29" s="2"/>
      <c r="E29" s="2"/>
    </row>
    <row r="30" spans="1:5" x14ac:dyDescent="0.25">
      <c r="A30" s="265">
        <v>9</v>
      </c>
      <c r="B30" s="266" t="s">
        <v>212</v>
      </c>
      <c r="C30" s="53">
        <v>1</v>
      </c>
      <c r="D30" s="54"/>
      <c r="E30" s="55"/>
    </row>
    <row r="31" spans="1:5" x14ac:dyDescent="0.25">
      <c r="A31" s="265"/>
      <c r="B31" s="266"/>
      <c r="C31" s="53">
        <f>C30+1</f>
        <v>2</v>
      </c>
      <c r="D31" s="2"/>
      <c r="E31" s="2"/>
    </row>
    <row r="32" spans="1:5" x14ac:dyDescent="0.25">
      <c r="A32" s="265"/>
      <c r="B32" s="266"/>
      <c r="C32" s="53">
        <f>C31+1</f>
        <v>3</v>
      </c>
      <c r="D32" s="2"/>
      <c r="E32" s="2"/>
    </row>
    <row r="33" spans="1:5" x14ac:dyDescent="0.25">
      <c r="A33" s="265">
        <v>10</v>
      </c>
      <c r="B33" s="266" t="s">
        <v>213</v>
      </c>
      <c r="C33" s="53">
        <v>1</v>
      </c>
      <c r="D33" s="54"/>
      <c r="E33" s="55"/>
    </row>
    <row r="34" spans="1:5" x14ac:dyDescent="0.25">
      <c r="A34" s="265"/>
      <c r="B34" s="266"/>
      <c r="C34" s="53">
        <f>C33+1</f>
        <v>2</v>
      </c>
      <c r="D34" s="2"/>
      <c r="E34" s="2"/>
    </row>
    <row r="35" spans="1:5" x14ac:dyDescent="0.25">
      <c r="A35" s="265"/>
      <c r="B35" s="266"/>
      <c r="C35" s="53">
        <f>C34+1</f>
        <v>3</v>
      </c>
      <c r="D35" s="2"/>
      <c r="E35" s="2"/>
    </row>
    <row r="36" spans="1:5" x14ac:dyDescent="0.25">
      <c r="A36" s="265">
        <v>11</v>
      </c>
      <c r="B36" s="266" t="s">
        <v>214</v>
      </c>
      <c r="C36" s="53">
        <v>1</v>
      </c>
      <c r="D36" s="54"/>
      <c r="E36" s="55"/>
    </row>
    <row r="37" spans="1:5" x14ac:dyDescent="0.25">
      <c r="A37" s="265"/>
      <c r="B37" s="266"/>
      <c r="C37" s="53">
        <f>C36+1</f>
        <v>2</v>
      </c>
      <c r="D37" s="2"/>
      <c r="E37" s="2"/>
    </row>
    <row r="38" spans="1:5" x14ac:dyDescent="0.25">
      <c r="A38" s="265"/>
      <c r="B38" s="266"/>
      <c r="C38" s="53">
        <f>C37+1</f>
        <v>3</v>
      </c>
      <c r="D38" s="2"/>
      <c r="E38" s="2"/>
    </row>
    <row r="39" spans="1:5" x14ac:dyDescent="0.25">
      <c r="A39" s="265">
        <v>12</v>
      </c>
      <c r="B39" s="266" t="s">
        <v>215</v>
      </c>
      <c r="C39" s="53">
        <v>1</v>
      </c>
      <c r="D39" s="54"/>
      <c r="E39" s="55"/>
    </row>
    <row r="40" spans="1:5" x14ac:dyDescent="0.25">
      <c r="A40" s="265"/>
      <c r="B40" s="266"/>
      <c r="C40" s="53">
        <f>C39+1</f>
        <v>2</v>
      </c>
      <c r="D40" s="2"/>
      <c r="E40" s="2"/>
    </row>
    <row r="41" spans="1:5" x14ac:dyDescent="0.25">
      <c r="A41" s="265"/>
      <c r="B41" s="266"/>
      <c r="C41" s="53">
        <f>C40+1</f>
        <v>3</v>
      </c>
      <c r="D41" s="2"/>
      <c r="E41" s="2"/>
    </row>
    <row r="42" spans="1:5" x14ac:dyDescent="0.25">
      <c r="A42" s="265">
        <v>13</v>
      </c>
      <c r="B42" s="266" t="s">
        <v>216</v>
      </c>
      <c r="C42" s="53">
        <v>1</v>
      </c>
      <c r="D42" s="54"/>
      <c r="E42" s="55"/>
    </row>
    <row r="43" spans="1:5" x14ac:dyDescent="0.25">
      <c r="A43" s="265"/>
      <c r="B43" s="266"/>
      <c r="C43" s="53">
        <f>C42+1</f>
        <v>2</v>
      </c>
      <c r="D43" s="2"/>
      <c r="E43" s="2"/>
    </row>
    <row r="44" spans="1:5" x14ac:dyDescent="0.25">
      <c r="A44" s="265"/>
      <c r="B44" s="266"/>
      <c r="C44" s="53">
        <f>C43+1</f>
        <v>3</v>
      </c>
      <c r="D44" s="2"/>
      <c r="E44" s="2"/>
    </row>
    <row r="45" spans="1:5" x14ac:dyDescent="0.25">
      <c r="A45" s="265">
        <v>14</v>
      </c>
      <c r="B45" s="266" t="s">
        <v>217</v>
      </c>
      <c r="C45" s="53">
        <v>1</v>
      </c>
      <c r="D45" s="54"/>
      <c r="E45" s="55"/>
    </row>
    <row r="46" spans="1:5" x14ac:dyDescent="0.25">
      <c r="A46" s="265"/>
      <c r="B46" s="266"/>
      <c r="C46" s="53">
        <f>C45+1</f>
        <v>2</v>
      </c>
      <c r="D46" s="2"/>
      <c r="E46" s="2"/>
    </row>
    <row r="47" spans="1:5" x14ac:dyDescent="0.25">
      <c r="A47" s="265"/>
      <c r="B47" s="266"/>
      <c r="C47" s="53">
        <f>C46+1</f>
        <v>3</v>
      </c>
      <c r="D47" s="2"/>
      <c r="E47" s="2"/>
    </row>
    <row r="48" spans="1:5" x14ac:dyDescent="0.25">
      <c r="A48" s="265">
        <v>15</v>
      </c>
      <c r="B48" s="266" t="s">
        <v>218</v>
      </c>
      <c r="C48" s="53">
        <v>1</v>
      </c>
      <c r="D48" s="54"/>
      <c r="E48" s="55"/>
    </row>
    <row r="49" spans="1:5" x14ac:dyDescent="0.25">
      <c r="A49" s="265"/>
      <c r="B49" s="266"/>
      <c r="C49" s="53">
        <f>C48+1</f>
        <v>2</v>
      </c>
      <c r="D49" s="2"/>
      <c r="E49" s="2"/>
    </row>
    <row r="50" spans="1:5" x14ac:dyDescent="0.25">
      <c r="A50" s="265"/>
      <c r="B50" s="266"/>
      <c r="C50" s="53">
        <f>C49+1</f>
        <v>3</v>
      </c>
      <c r="D50" s="2"/>
      <c r="E50" s="2"/>
    </row>
    <row r="51" spans="1:5" x14ac:dyDescent="0.25">
      <c r="A51" s="265">
        <v>16</v>
      </c>
      <c r="B51" s="266" t="s">
        <v>219</v>
      </c>
      <c r="C51" s="53">
        <v>1</v>
      </c>
      <c r="D51" s="54"/>
      <c r="E51" s="55"/>
    </row>
    <row r="52" spans="1:5" x14ac:dyDescent="0.25">
      <c r="A52" s="265"/>
      <c r="B52" s="266"/>
      <c r="C52" s="53">
        <f>C51+1</f>
        <v>2</v>
      </c>
      <c r="D52" s="2"/>
      <c r="E52" s="2"/>
    </row>
    <row r="53" spans="1:5" x14ac:dyDescent="0.25">
      <c r="A53" s="265"/>
      <c r="B53" s="266"/>
      <c r="C53" s="53">
        <f>C52+1</f>
        <v>3</v>
      </c>
      <c r="D53" s="2"/>
      <c r="E53" s="2"/>
    </row>
  </sheetData>
  <autoFilter ref="A3:E3"/>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41" t="s">
        <v>98</v>
      </c>
    </row>
    <row r="3" spans="1:6" ht="30" x14ac:dyDescent="0.25">
      <c r="A3" s="48" t="s">
        <v>189</v>
      </c>
      <c r="B3" s="48" t="s">
        <v>196</v>
      </c>
      <c r="C3" s="48" t="s">
        <v>189</v>
      </c>
      <c r="D3" s="48" t="s">
        <v>197</v>
      </c>
      <c r="E3" s="48" t="s">
        <v>220</v>
      </c>
      <c r="F3" s="48" t="s">
        <v>194</v>
      </c>
    </row>
    <row r="4" spans="1:6" x14ac:dyDescent="0.25">
      <c r="A4" s="267">
        <v>1</v>
      </c>
      <c r="B4" s="270" t="s">
        <v>199</v>
      </c>
      <c r="C4" s="53">
        <v>1</v>
      </c>
      <c r="D4" s="54" t="s">
        <v>221</v>
      </c>
      <c r="E4" s="147">
        <v>1412.3333333333333</v>
      </c>
      <c r="F4" s="56">
        <v>45139</v>
      </c>
    </row>
    <row r="5" spans="1:6" x14ac:dyDescent="0.25">
      <c r="A5" s="268"/>
      <c r="B5" s="271"/>
      <c r="C5" s="53">
        <f>C4+1</f>
        <v>2</v>
      </c>
      <c r="D5" s="54" t="s">
        <v>200</v>
      </c>
      <c r="E5" s="147">
        <v>10200</v>
      </c>
      <c r="F5" s="56">
        <v>45139</v>
      </c>
    </row>
    <row r="6" spans="1:6" x14ac:dyDescent="0.25">
      <c r="A6" s="268"/>
      <c r="B6" s="271"/>
      <c r="C6" s="53">
        <f>C5+1</f>
        <v>3</v>
      </c>
      <c r="D6" s="54" t="s">
        <v>917</v>
      </c>
      <c r="E6" s="147">
        <v>27800</v>
      </c>
      <c r="F6" s="56">
        <v>45139</v>
      </c>
    </row>
    <row r="7" spans="1:6" x14ac:dyDescent="0.25">
      <c r="A7" s="268"/>
      <c r="B7" s="271"/>
      <c r="C7" s="53">
        <f>C6+1</f>
        <v>4</v>
      </c>
      <c r="D7" s="54" t="s">
        <v>913</v>
      </c>
      <c r="E7" s="147">
        <v>30500</v>
      </c>
      <c r="F7" s="56">
        <v>45139</v>
      </c>
    </row>
    <row r="8" spans="1:6" x14ac:dyDescent="0.25">
      <c r="A8" s="269"/>
      <c r="B8" s="272"/>
      <c r="C8" s="53">
        <v>5</v>
      </c>
      <c r="D8" s="54" t="s">
        <v>903</v>
      </c>
      <c r="E8" s="147">
        <v>3500</v>
      </c>
      <c r="F8" s="56">
        <v>45139</v>
      </c>
    </row>
    <row r="9" spans="1:6" ht="14.45" customHeight="1" x14ac:dyDescent="0.25">
      <c r="A9" s="265">
        <v>2</v>
      </c>
      <c r="B9" s="266" t="s">
        <v>201</v>
      </c>
      <c r="C9" s="53">
        <v>1</v>
      </c>
      <c r="D9" s="54" t="s">
        <v>202</v>
      </c>
      <c r="E9" s="147">
        <v>259</v>
      </c>
      <c r="F9" s="56">
        <v>45139</v>
      </c>
    </row>
    <row r="10" spans="1:6" x14ac:dyDescent="0.25">
      <c r="A10" s="265"/>
      <c r="B10" s="266"/>
      <c r="C10" s="53">
        <f>C9+1</f>
        <v>2</v>
      </c>
      <c r="D10" s="54" t="s">
        <v>1075</v>
      </c>
      <c r="E10" s="147">
        <v>2100</v>
      </c>
      <c r="F10" s="56">
        <v>45139</v>
      </c>
    </row>
    <row r="11" spans="1:6" x14ac:dyDescent="0.25">
      <c r="A11" s="265"/>
      <c r="B11" s="266"/>
      <c r="C11" s="53">
        <f>C10+1</f>
        <v>3</v>
      </c>
      <c r="D11" s="54"/>
      <c r="E11" s="55"/>
      <c r="F11" s="2"/>
    </row>
    <row r="12" spans="1:6" ht="29.25" customHeight="1" x14ac:dyDescent="0.25">
      <c r="A12" s="267">
        <v>3</v>
      </c>
      <c r="B12" s="270" t="s">
        <v>204</v>
      </c>
      <c r="C12" s="53">
        <v>1</v>
      </c>
      <c r="D12" s="54"/>
      <c r="E12" s="55"/>
      <c r="F12" s="2"/>
    </row>
    <row r="13" spans="1:6" x14ac:dyDescent="0.25">
      <c r="A13" s="268"/>
      <c r="B13" s="271"/>
      <c r="C13" s="53">
        <f>C12+1</f>
        <v>2</v>
      </c>
      <c r="D13" s="54"/>
      <c r="E13" s="55"/>
      <c r="F13" s="2"/>
    </row>
    <row r="14" spans="1:6" x14ac:dyDescent="0.25">
      <c r="A14" s="269"/>
      <c r="B14" s="272"/>
      <c r="C14" s="53">
        <f>C13+1</f>
        <v>3</v>
      </c>
      <c r="D14" s="54"/>
      <c r="E14" s="55"/>
      <c r="F14" s="2"/>
    </row>
    <row r="15" spans="1:6" x14ac:dyDescent="0.25">
      <c r="A15" s="267">
        <v>4</v>
      </c>
      <c r="B15" s="266" t="s">
        <v>205</v>
      </c>
      <c r="C15" s="53">
        <v>1</v>
      </c>
      <c r="D15" s="2" t="s">
        <v>206</v>
      </c>
      <c r="E15" s="147">
        <v>2500</v>
      </c>
      <c r="F15" s="56">
        <v>45139</v>
      </c>
    </row>
    <row r="16" spans="1:6" x14ac:dyDescent="0.25">
      <c r="A16" s="268"/>
      <c r="B16" s="266"/>
      <c r="C16" s="53">
        <f>C15+1</f>
        <v>2</v>
      </c>
      <c r="D16" s="2" t="s">
        <v>896</v>
      </c>
      <c r="E16" s="147">
        <v>4500</v>
      </c>
      <c r="F16" s="56">
        <v>45139</v>
      </c>
    </row>
    <row r="17" spans="1:6" x14ac:dyDescent="0.25">
      <c r="A17" s="269"/>
      <c r="B17" s="266"/>
      <c r="C17" s="53">
        <f>C16+1</f>
        <v>3</v>
      </c>
      <c r="D17" s="2"/>
      <c r="E17" s="147"/>
      <c r="F17" s="2"/>
    </row>
    <row r="18" spans="1:6" ht="14.45" customHeight="1" x14ac:dyDescent="0.25">
      <c r="A18" s="267">
        <v>5</v>
      </c>
      <c r="B18" s="266" t="s">
        <v>207</v>
      </c>
      <c r="C18" s="53">
        <v>1</v>
      </c>
      <c r="D18" s="54" t="s">
        <v>208</v>
      </c>
      <c r="E18" s="147">
        <v>2850</v>
      </c>
      <c r="F18" s="56">
        <v>45139</v>
      </c>
    </row>
    <row r="19" spans="1:6" x14ac:dyDescent="0.25">
      <c r="A19" s="268"/>
      <c r="B19" s="266"/>
      <c r="C19" s="53">
        <f>C18+1</f>
        <v>2</v>
      </c>
      <c r="D19" s="2"/>
      <c r="E19" s="2"/>
      <c r="F19" s="2"/>
    </row>
    <row r="20" spans="1:6" x14ac:dyDescent="0.25">
      <c r="A20" s="269"/>
      <c r="B20" s="266"/>
      <c r="C20" s="53">
        <f>C19+1</f>
        <v>3</v>
      </c>
      <c r="D20" s="2"/>
      <c r="E20" s="2"/>
      <c r="F20" s="2"/>
    </row>
    <row r="21" spans="1:6" x14ac:dyDescent="0.25">
      <c r="A21" s="267">
        <v>6</v>
      </c>
      <c r="B21" s="266" t="s">
        <v>209</v>
      </c>
      <c r="C21" s="53">
        <v>1</v>
      </c>
      <c r="D21" s="54"/>
      <c r="E21" s="55"/>
      <c r="F21" s="2"/>
    </row>
    <row r="22" spans="1:6" x14ac:dyDescent="0.25">
      <c r="A22" s="268"/>
      <c r="B22" s="266"/>
      <c r="C22" s="53">
        <f>C21+1</f>
        <v>2</v>
      </c>
      <c r="D22" s="2"/>
      <c r="E22" s="2"/>
      <c r="F22" s="2"/>
    </row>
    <row r="23" spans="1:6" x14ac:dyDescent="0.25">
      <c r="A23" s="269"/>
      <c r="B23" s="266"/>
      <c r="C23" s="53">
        <f>C22+1</f>
        <v>3</v>
      </c>
      <c r="D23" s="2"/>
      <c r="E23" s="2"/>
      <c r="F23" s="2"/>
    </row>
    <row r="24" spans="1:6" x14ac:dyDescent="0.25">
      <c r="A24" s="267">
        <v>7</v>
      </c>
      <c r="B24" s="266" t="s">
        <v>210</v>
      </c>
      <c r="C24" s="53">
        <v>1</v>
      </c>
      <c r="D24" s="54"/>
      <c r="E24" s="55"/>
      <c r="F24" s="2"/>
    </row>
    <row r="25" spans="1:6" x14ac:dyDescent="0.25">
      <c r="A25" s="268"/>
      <c r="B25" s="266"/>
      <c r="C25" s="53">
        <f>C24+1</f>
        <v>2</v>
      </c>
      <c r="D25" s="2"/>
      <c r="E25" s="2"/>
      <c r="F25" s="2"/>
    </row>
    <row r="26" spans="1:6" x14ac:dyDescent="0.25">
      <c r="A26" s="269"/>
      <c r="B26" s="266"/>
      <c r="C26" s="53">
        <f>C25+1</f>
        <v>3</v>
      </c>
      <c r="D26" s="2"/>
      <c r="E26" s="2"/>
      <c r="F26" s="2"/>
    </row>
    <row r="27" spans="1:6" x14ac:dyDescent="0.25">
      <c r="A27" s="265">
        <v>8</v>
      </c>
      <c r="B27" s="266" t="s">
        <v>211</v>
      </c>
      <c r="C27" s="53">
        <v>1</v>
      </c>
      <c r="D27" s="54"/>
      <c r="E27" s="55"/>
      <c r="F27" s="2"/>
    </row>
    <row r="28" spans="1:6" x14ac:dyDescent="0.25">
      <c r="A28" s="265"/>
      <c r="B28" s="266"/>
      <c r="C28" s="53">
        <f>C27+1</f>
        <v>2</v>
      </c>
      <c r="D28" s="2"/>
      <c r="E28" s="2"/>
      <c r="F28" s="2"/>
    </row>
    <row r="29" spans="1:6" x14ac:dyDescent="0.25">
      <c r="A29" s="265"/>
      <c r="B29" s="266"/>
      <c r="C29" s="53">
        <f>C28+1</f>
        <v>3</v>
      </c>
      <c r="D29" s="2"/>
      <c r="E29" s="2"/>
      <c r="F29" s="2"/>
    </row>
    <row r="30" spans="1:6" x14ac:dyDescent="0.25">
      <c r="A30" s="265">
        <v>9</v>
      </c>
      <c r="B30" s="266" t="s">
        <v>212</v>
      </c>
      <c r="C30" s="53">
        <v>1</v>
      </c>
      <c r="D30" s="54"/>
      <c r="E30" s="55"/>
      <c r="F30" s="2"/>
    </row>
    <row r="31" spans="1:6" x14ac:dyDescent="0.25">
      <c r="A31" s="265"/>
      <c r="B31" s="266"/>
      <c r="C31" s="53">
        <f>C30+1</f>
        <v>2</v>
      </c>
      <c r="D31" s="2"/>
      <c r="E31" s="2"/>
      <c r="F31" s="2"/>
    </row>
    <row r="32" spans="1:6" x14ac:dyDescent="0.25">
      <c r="A32" s="265"/>
      <c r="B32" s="266"/>
      <c r="C32" s="53">
        <f>C31+1</f>
        <v>3</v>
      </c>
      <c r="D32" s="2"/>
      <c r="E32" s="2"/>
      <c r="F32" s="2"/>
    </row>
    <row r="33" spans="1:6" x14ac:dyDescent="0.25">
      <c r="A33" s="265">
        <v>10</v>
      </c>
      <c r="B33" s="266" t="s">
        <v>213</v>
      </c>
      <c r="C33" s="53">
        <v>1</v>
      </c>
      <c r="D33" s="54"/>
      <c r="E33" s="55"/>
      <c r="F33" s="2"/>
    </row>
    <row r="34" spans="1:6" x14ac:dyDescent="0.25">
      <c r="A34" s="265"/>
      <c r="B34" s="266"/>
      <c r="C34" s="53">
        <f>C33+1</f>
        <v>2</v>
      </c>
      <c r="D34" s="2"/>
      <c r="E34" s="2"/>
      <c r="F34" s="2"/>
    </row>
    <row r="35" spans="1:6" x14ac:dyDescent="0.25">
      <c r="A35" s="265"/>
      <c r="B35" s="266"/>
      <c r="C35" s="53">
        <f>C34+1</f>
        <v>3</v>
      </c>
      <c r="D35" s="2"/>
      <c r="E35" s="2"/>
      <c r="F35" s="2"/>
    </row>
    <row r="36" spans="1:6" x14ac:dyDescent="0.25">
      <c r="A36" s="265">
        <v>11</v>
      </c>
      <c r="B36" s="266" t="s">
        <v>214</v>
      </c>
      <c r="C36" s="53">
        <v>1</v>
      </c>
      <c r="D36" s="54"/>
      <c r="E36" s="55"/>
      <c r="F36" s="2"/>
    </row>
    <row r="37" spans="1:6" x14ac:dyDescent="0.25">
      <c r="A37" s="265"/>
      <c r="B37" s="266"/>
      <c r="C37" s="53">
        <f>C36+1</f>
        <v>2</v>
      </c>
      <c r="D37" s="2"/>
      <c r="E37" s="2"/>
      <c r="F37" s="2"/>
    </row>
    <row r="38" spans="1:6" x14ac:dyDescent="0.25">
      <c r="A38" s="265"/>
      <c r="B38" s="266"/>
      <c r="C38" s="53">
        <f>C37+1</f>
        <v>3</v>
      </c>
      <c r="D38" s="2"/>
      <c r="E38" s="2"/>
      <c r="F38" s="2"/>
    </row>
    <row r="39" spans="1:6" x14ac:dyDescent="0.25">
      <c r="A39" s="265">
        <v>12</v>
      </c>
      <c r="B39" s="266" t="s">
        <v>215</v>
      </c>
      <c r="C39" s="53">
        <v>1</v>
      </c>
      <c r="D39" s="54"/>
      <c r="E39" s="55"/>
      <c r="F39" s="2"/>
    </row>
    <row r="40" spans="1:6" x14ac:dyDescent="0.25">
      <c r="A40" s="265"/>
      <c r="B40" s="266"/>
      <c r="C40" s="53">
        <f>C39+1</f>
        <v>2</v>
      </c>
      <c r="D40" s="2"/>
      <c r="E40" s="2"/>
      <c r="F40" s="2"/>
    </row>
    <row r="41" spans="1:6" x14ac:dyDescent="0.25">
      <c r="A41" s="265"/>
      <c r="B41" s="266"/>
      <c r="C41" s="53">
        <f>C40+1</f>
        <v>3</v>
      </c>
      <c r="D41" s="2"/>
      <c r="E41" s="2"/>
      <c r="F41" s="2"/>
    </row>
    <row r="42" spans="1:6" x14ac:dyDescent="0.25">
      <c r="A42" s="265">
        <v>13</v>
      </c>
      <c r="B42" s="266" t="s">
        <v>216</v>
      </c>
      <c r="C42" s="53">
        <v>1</v>
      </c>
      <c r="D42" s="54"/>
      <c r="E42" s="55"/>
      <c r="F42" s="2"/>
    </row>
    <row r="43" spans="1:6" x14ac:dyDescent="0.25">
      <c r="A43" s="265"/>
      <c r="B43" s="266"/>
      <c r="C43" s="53">
        <f>C42+1</f>
        <v>2</v>
      </c>
      <c r="D43" s="2"/>
      <c r="E43" s="2"/>
      <c r="F43" s="2"/>
    </row>
    <row r="44" spans="1:6" x14ac:dyDescent="0.25">
      <c r="A44" s="265"/>
      <c r="B44" s="266"/>
      <c r="C44" s="53">
        <f>C43+1</f>
        <v>3</v>
      </c>
      <c r="D44" s="2"/>
      <c r="E44" s="2"/>
      <c r="F44" s="2"/>
    </row>
    <row r="45" spans="1:6" x14ac:dyDescent="0.25">
      <c r="A45" s="265">
        <v>14</v>
      </c>
      <c r="B45" s="266" t="s">
        <v>217</v>
      </c>
      <c r="C45" s="53">
        <v>1</v>
      </c>
      <c r="D45" s="54"/>
      <c r="E45" s="55"/>
      <c r="F45" s="2"/>
    </row>
    <row r="46" spans="1:6" x14ac:dyDescent="0.25">
      <c r="A46" s="265"/>
      <c r="B46" s="266"/>
      <c r="C46" s="53">
        <f>C45+1</f>
        <v>2</v>
      </c>
      <c r="D46" s="2"/>
      <c r="E46" s="2"/>
      <c r="F46" s="2"/>
    </row>
    <row r="47" spans="1:6" x14ac:dyDescent="0.25">
      <c r="A47" s="265"/>
      <c r="B47" s="266"/>
      <c r="C47" s="53">
        <f>C46+1</f>
        <v>3</v>
      </c>
      <c r="D47" s="2"/>
      <c r="E47" s="2"/>
      <c r="F47" s="2"/>
    </row>
    <row r="48" spans="1:6" x14ac:dyDescent="0.25">
      <c r="A48" s="265">
        <v>15</v>
      </c>
      <c r="B48" s="266" t="s">
        <v>218</v>
      </c>
      <c r="C48" s="53">
        <v>1</v>
      </c>
      <c r="D48" s="54"/>
      <c r="E48" s="55"/>
      <c r="F48" s="2"/>
    </row>
    <row r="49" spans="1:6" x14ac:dyDescent="0.25">
      <c r="A49" s="265"/>
      <c r="B49" s="266"/>
      <c r="C49" s="53">
        <f>C48+1</f>
        <v>2</v>
      </c>
      <c r="D49" s="2"/>
      <c r="E49" s="2"/>
      <c r="F49" s="2"/>
    </row>
    <row r="50" spans="1:6" x14ac:dyDescent="0.25">
      <c r="A50" s="265"/>
      <c r="B50" s="266"/>
      <c r="C50" s="53">
        <f>C49+1</f>
        <v>3</v>
      </c>
      <c r="D50" s="2"/>
      <c r="E50" s="2"/>
      <c r="F50" s="2"/>
    </row>
    <row r="51" spans="1:6" x14ac:dyDescent="0.25">
      <c r="A51" s="265">
        <v>16</v>
      </c>
      <c r="B51" s="266" t="s">
        <v>219</v>
      </c>
      <c r="C51" s="53">
        <v>1</v>
      </c>
      <c r="D51" s="54"/>
      <c r="E51" s="55"/>
      <c r="F51" s="2"/>
    </row>
    <row r="52" spans="1:6" x14ac:dyDescent="0.25">
      <c r="A52" s="265"/>
      <c r="B52" s="266"/>
      <c r="C52" s="53">
        <f>C51+1</f>
        <v>2</v>
      </c>
      <c r="D52" s="2"/>
      <c r="E52" s="2"/>
      <c r="F52" s="2"/>
    </row>
    <row r="53" spans="1:6" x14ac:dyDescent="0.25">
      <c r="A53" s="265"/>
      <c r="B53" s="266"/>
      <c r="C53" s="53">
        <f>C52+1</f>
        <v>3</v>
      </c>
      <c r="D53" s="2"/>
      <c r="E53" s="2"/>
      <c r="F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41" t="s">
        <v>100</v>
      </c>
    </row>
    <row r="3" spans="1:5" ht="30" x14ac:dyDescent="0.25">
      <c r="A3" s="48" t="s">
        <v>189</v>
      </c>
      <c r="B3" s="48" t="s">
        <v>196</v>
      </c>
      <c r="C3" s="48" t="s">
        <v>189</v>
      </c>
      <c r="D3" s="48" t="s">
        <v>197</v>
      </c>
      <c r="E3" s="48" t="s">
        <v>222</v>
      </c>
    </row>
    <row r="4" spans="1:5" x14ac:dyDescent="0.25">
      <c r="A4" s="265">
        <v>1</v>
      </c>
      <c r="B4" s="266" t="s">
        <v>199</v>
      </c>
      <c r="C4" s="53">
        <v>1</v>
      </c>
      <c r="D4" s="54" t="s">
        <v>223</v>
      </c>
      <c r="E4" s="147">
        <v>1</v>
      </c>
    </row>
    <row r="5" spans="1:5" x14ac:dyDescent="0.25">
      <c r="A5" s="265"/>
      <c r="B5" s="266"/>
      <c r="C5" s="53">
        <f>C4+1</f>
        <v>2</v>
      </c>
      <c r="D5" s="54" t="s">
        <v>224</v>
      </c>
      <c r="E5" s="147">
        <f>1/5</f>
        <v>0.2</v>
      </c>
    </row>
    <row r="6" spans="1:5" x14ac:dyDescent="0.25">
      <c r="A6" s="265"/>
      <c r="B6" s="266"/>
      <c r="C6" s="53">
        <f>C5+1</f>
        <v>3</v>
      </c>
      <c r="D6" s="54" t="s">
        <v>200</v>
      </c>
      <c r="E6" s="147">
        <v>1</v>
      </c>
    </row>
    <row r="7" spans="1:5" x14ac:dyDescent="0.25">
      <c r="A7" s="265"/>
      <c r="B7" s="266"/>
      <c r="C7" s="53">
        <f>C6+1</f>
        <v>4</v>
      </c>
      <c r="D7" s="54" t="s">
        <v>917</v>
      </c>
      <c r="E7" s="147">
        <v>1</v>
      </c>
    </row>
    <row r="8" spans="1:5" x14ac:dyDescent="0.25">
      <c r="A8" s="265"/>
      <c r="B8" s="266"/>
      <c r="C8" s="53">
        <f>C7+1</f>
        <v>5</v>
      </c>
      <c r="D8" s="54" t="s">
        <v>913</v>
      </c>
      <c r="E8" s="147">
        <v>1</v>
      </c>
    </row>
    <row r="9" spans="1:5" ht="14.45" customHeight="1" x14ac:dyDescent="0.25">
      <c r="A9" s="265">
        <v>2</v>
      </c>
      <c r="B9" s="266" t="s">
        <v>201</v>
      </c>
      <c r="C9" s="53">
        <v>1</v>
      </c>
      <c r="D9" s="54"/>
      <c r="E9" s="57"/>
    </row>
    <row r="10" spans="1:5" x14ac:dyDescent="0.25">
      <c r="A10" s="265"/>
      <c r="B10" s="266"/>
      <c r="C10" s="53">
        <f>C9+1</f>
        <v>2</v>
      </c>
      <c r="D10" s="54"/>
      <c r="E10" s="57"/>
    </row>
    <row r="11" spans="1:5" x14ac:dyDescent="0.25">
      <c r="A11" s="265"/>
      <c r="B11" s="266"/>
      <c r="C11" s="53">
        <f>C10+1</f>
        <v>3</v>
      </c>
      <c r="D11" s="54"/>
      <c r="E11" s="57"/>
    </row>
    <row r="12" spans="1:5" ht="29.25" customHeight="1" x14ac:dyDescent="0.25">
      <c r="A12" s="267">
        <v>3</v>
      </c>
      <c r="B12" s="270" t="s">
        <v>204</v>
      </c>
      <c r="C12" s="53">
        <v>1</v>
      </c>
      <c r="D12" s="54"/>
      <c r="E12" s="55"/>
    </row>
    <row r="13" spans="1:5" x14ac:dyDescent="0.25">
      <c r="A13" s="268"/>
      <c r="B13" s="271"/>
      <c r="C13" s="53">
        <f>C12+1</f>
        <v>2</v>
      </c>
      <c r="D13" s="54"/>
      <c r="E13" s="55"/>
    </row>
    <row r="14" spans="1:5" x14ac:dyDescent="0.25">
      <c r="A14" s="269"/>
      <c r="B14" s="272"/>
      <c r="C14" s="53">
        <f>C13+1</f>
        <v>3</v>
      </c>
      <c r="D14" s="54"/>
      <c r="E14" s="55"/>
    </row>
    <row r="15" spans="1:5" x14ac:dyDescent="0.25">
      <c r="A15" s="265">
        <v>4</v>
      </c>
      <c r="B15" s="266" t="s">
        <v>205</v>
      </c>
      <c r="C15" s="53">
        <v>1</v>
      </c>
      <c r="D15" s="2"/>
      <c r="E15" s="58"/>
    </row>
    <row r="16" spans="1:5" x14ac:dyDescent="0.25">
      <c r="A16" s="265"/>
      <c r="B16" s="266"/>
      <c r="C16" s="53">
        <f>C15+1</f>
        <v>2</v>
      </c>
      <c r="D16" s="2"/>
      <c r="E16" s="58"/>
    </row>
    <row r="17" spans="1:5" x14ac:dyDescent="0.25">
      <c r="A17" s="265"/>
      <c r="B17" s="266"/>
      <c r="C17" s="53">
        <f>C16+1</f>
        <v>3</v>
      </c>
      <c r="D17" s="2"/>
      <c r="E17" s="58"/>
    </row>
    <row r="18" spans="1:5" ht="14.45" customHeight="1" x14ac:dyDescent="0.25">
      <c r="A18" s="265">
        <v>5</v>
      </c>
      <c r="B18" s="266" t="s">
        <v>207</v>
      </c>
      <c r="C18" s="53">
        <v>1</v>
      </c>
      <c r="D18" s="54"/>
      <c r="E18" s="57"/>
    </row>
    <row r="19" spans="1:5" x14ac:dyDescent="0.25">
      <c r="A19" s="265"/>
      <c r="B19" s="266"/>
      <c r="C19" s="53">
        <f>C18+1</f>
        <v>2</v>
      </c>
      <c r="D19" s="2"/>
      <c r="E19" s="58"/>
    </row>
    <row r="20" spans="1:5" x14ac:dyDescent="0.25">
      <c r="A20" s="265"/>
      <c r="B20" s="266"/>
      <c r="C20" s="53">
        <f>C19+1</f>
        <v>3</v>
      </c>
      <c r="D20" s="2"/>
      <c r="E20" s="58"/>
    </row>
    <row r="21" spans="1:5" x14ac:dyDescent="0.25">
      <c r="A21" s="265">
        <v>6</v>
      </c>
      <c r="B21" s="266" t="s">
        <v>209</v>
      </c>
      <c r="C21" s="53">
        <v>1</v>
      </c>
      <c r="D21" s="54"/>
      <c r="E21" s="57"/>
    </row>
    <row r="22" spans="1:5" x14ac:dyDescent="0.25">
      <c r="A22" s="265"/>
      <c r="B22" s="266"/>
      <c r="C22" s="53">
        <f>C21+1</f>
        <v>2</v>
      </c>
      <c r="D22" s="2"/>
      <c r="E22" s="58"/>
    </row>
    <row r="23" spans="1:5" x14ac:dyDescent="0.25">
      <c r="A23" s="265"/>
      <c r="B23" s="266"/>
      <c r="C23" s="53">
        <f>C22+1</f>
        <v>3</v>
      </c>
      <c r="D23" s="2"/>
      <c r="E23" s="58"/>
    </row>
    <row r="24" spans="1:5" x14ac:dyDescent="0.25">
      <c r="A24" s="265">
        <v>7</v>
      </c>
      <c r="B24" s="266" t="s">
        <v>210</v>
      </c>
      <c r="C24" s="53">
        <v>1</v>
      </c>
      <c r="D24" s="54"/>
      <c r="E24" s="57"/>
    </row>
    <row r="25" spans="1:5" x14ac:dyDescent="0.25">
      <c r="A25" s="265"/>
      <c r="B25" s="266"/>
      <c r="C25" s="53">
        <f>C24+1</f>
        <v>2</v>
      </c>
      <c r="D25" s="2"/>
      <c r="E25" s="58"/>
    </row>
    <row r="26" spans="1:5" x14ac:dyDescent="0.25">
      <c r="A26" s="265"/>
      <c r="B26" s="266"/>
      <c r="C26" s="53">
        <f>C25+1</f>
        <v>3</v>
      </c>
      <c r="D26" s="2"/>
      <c r="E26" s="58"/>
    </row>
    <row r="27" spans="1:5" x14ac:dyDescent="0.25">
      <c r="A27" s="265">
        <v>8</v>
      </c>
      <c r="B27" s="266" t="s">
        <v>211</v>
      </c>
      <c r="C27" s="53">
        <v>1</v>
      </c>
      <c r="D27" s="54"/>
      <c r="E27" s="57"/>
    </row>
    <row r="28" spans="1:5" x14ac:dyDescent="0.25">
      <c r="A28" s="265"/>
      <c r="B28" s="266"/>
      <c r="C28" s="53">
        <f>C27+1</f>
        <v>2</v>
      </c>
      <c r="D28" s="2"/>
      <c r="E28" s="58"/>
    </row>
    <row r="29" spans="1:5" x14ac:dyDescent="0.25">
      <c r="A29" s="265"/>
      <c r="B29" s="266"/>
      <c r="C29" s="53">
        <f>C28+1</f>
        <v>3</v>
      </c>
      <c r="D29" s="2"/>
      <c r="E29" s="58"/>
    </row>
    <row r="30" spans="1:5" x14ac:dyDescent="0.25">
      <c r="A30" s="265">
        <v>9</v>
      </c>
      <c r="B30" s="266" t="s">
        <v>212</v>
      </c>
      <c r="C30" s="53">
        <v>1</v>
      </c>
      <c r="D30" s="54"/>
      <c r="E30" s="55"/>
    </row>
    <row r="31" spans="1:5" x14ac:dyDescent="0.25">
      <c r="A31" s="265"/>
      <c r="B31" s="266"/>
      <c r="C31" s="53">
        <f>C30+1</f>
        <v>2</v>
      </c>
      <c r="D31" s="2"/>
      <c r="E31" s="2"/>
    </row>
    <row r="32" spans="1:5" x14ac:dyDescent="0.25">
      <c r="A32" s="265"/>
      <c r="B32" s="266"/>
      <c r="C32" s="53">
        <f>C31+1</f>
        <v>3</v>
      </c>
      <c r="D32" s="2"/>
      <c r="E32" s="2"/>
    </row>
    <row r="33" spans="1:5" x14ac:dyDescent="0.25">
      <c r="A33" s="265">
        <v>10</v>
      </c>
      <c r="B33" s="266" t="s">
        <v>213</v>
      </c>
      <c r="C33" s="53">
        <v>1</v>
      </c>
      <c r="D33" s="54"/>
      <c r="E33" s="55"/>
    </row>
    <row r="34" spans="1:5" x14ac:dyDescent="0.25">
      <c r="A34" s="265"/>
      <c r="B34" s="266"/>
      <c r="C34" s="53">
        <f>C33+1</f>
        <v>2</v>
      </c>
      <c r="D34" s="2"/>
      <c r="E34" s="2"/>
    </row>
    <row r="35" spans="1:5" x14ac:dyDescent="0.25">
      <c r="A35" s="265"/>
      <c r="B35" s="266"/>
      <c r="C35" s="53">
        <f>C34+1</f>
        <v>3</v>
      </c>
      <c r="D35" s="2"/>
      <c r="E35" s="2"/>
    </row>
    <row r="36" spans="1:5" x14ac:dyDescent="0.25">
      <c r="A36" s="265">
        <v>11</v>
      </c>
      <c r="B36" s="266" t="s">
        <v>214</v>
      </c>
      <c r="C36" s="53">
        <v>1</v>
      </c>
      <c r="D36" s="54"/>
      <c r="E36" s="55"/>
    </row>
    <row r="37" spans="1:5" x14ac:dyDescent="0.25">
      <c r="A37" s="265"/>
      <c r="B37" s="266"/>
      <c r="C37" s="53">
        <f>C36+1</f>
        <v>2</v>
      </c>
      <c r="D37" s="2"/>
      <c r="E37" s="2"/>
    </row>
    <row r="38" spans="1:5" x14ac:dyDescent="0.25">
      <c r="A38" s="265"/>
      <c r="B38" s="266"/>
      <c r="C38" s="53">
        <f>C37+1</f>
        <v>3</v>
      </c>
      <c r="D38" s="2"/>
      <c r="E38" s="2"/>
    </row>
    <row r="39" spans="1:5" x14ac:dyDescent="0.25">
      <c r="A39" s="265">
        <v>12</v>
      </c>
      <c r="B39" s="266" t="s">
        <v>215</v>
      </c>
      <c r="C39" s="53">
        <v>1</v>
      </c>
      <c r="D39" s="54"/>
      <c r="E39" s="55"/>
    </row>
    <row r="40" spans="1:5" x14ac:dyDescent="0.25">
      <c r="A40" s="265"/>
      <c r="B40" s="266"/>
      <c r="C40" s="53">
        <f>C39+1</f>
        <v>2</v>
      </c>
      <c r="D40" s="2"/>
      <c r="E40" s="2"/>
    </row>
    <row r="41" spans="1:5" x14ac:dyDescent="0.25">
      <c r="A41" s="265"/>
      <c r="B41" s="266"/>
      <c r="C41" s="53">
        <f>C40+1</f>
        <v>3</v>
      </c>
      <c r="D41" s="2"/>
      <c r="E41" s="2"/>
    </row>
    <row r="42" spans="1:5" x14ac:dyDescent="0.25">
      <c r="A42" s="265">
        <v>13</v>
      </c>
      <c r="B42" s="266" t="s">
        <v>216</v>
      </c>
      <c r="C42" s="53">
        <v>1</v>
      </c>
      <c r="D42" s="54"/>
      <c r="E42" s="55"/>
    </row>
    <row r="43" spans="1:5" x14ac:dyDescent="0.25">
      <c r="A43" s="265"/>
      <c r="B43" s="266"/>
      <c r="C43" s="53">
        <f>C42+1</f>
        <v>2</v>
      </c>
      <c r="D43" s="2"/>
      <c r="E43" s="2"/>
    </row>
    <row r="44" spans="1:5" x14ac:dyDescent="0.25">
      <c r="A44" s="265"/>
      <c r="B44" s="266"/>
      <c r="C44" s="53">
        <f>C43+1</f>
        <v>3</v>
      </c>
      <c r="D44" s="2"/>
      <c r="E44" s="2"/>
    </row>
    <row r="45" spans="1:5" x14ac:dyDescent="0.25">
      <c r="A45" s="265">
        <v>14</v>
      </c>
      <c r="B45" s="266" t="s">
        <v>217</v>
      </c>
      <c r="C45" s="53">
        <v>1</v>
      </c>
      <c r="D45" s="54"/>
      <c r="E45" s="55"/>
    </row>
    <row r="46" spans="1:5" x14ac:dyDescent="0.25">
      <c r="A46" s="265"/>
      <c r="B46" s="266"/>
      <c r="C46" s="53">
        <f>C45+1</f>
        <v>2</v>
      </c>
      <c r="D46" s="2"/>
      <c r="E46" s="2"/>
    </row>
    <row r="47" spans="1:5" x14ac:dyDescent="0.25">
      <c r="A47" s="265"/>
      <c r="B47" s="266"/>
      <c r="C47" s="53">
        <f>C46+1</f>
        <v>3</v>
      </c>
      <c r="D47" s="2"/>
      <c r="E47" s="2"/>
    </row>
    <row r="48" spans="1:5" x14ac:dyDescent="0.25">
      <c r="A48" s="265">
        <v>15</v>
      </c>
      <c r="B48" s="266" t="s">
        <v>218</v>
      </c>
      <c r="C48" s="53">
        <v>1</v>
      </c>
      <c r="D48" s="54"/>
      <c r="E48" s="55"/>
    </row>
    <row r="49" spans="1:5" x14ac:dyDescent="0.25">
      <c r="A49" s="265"/>
      <c r="B49" s="266"/>
      <c r="C49" s="53">
        <f>C48+1</f>
        <v>2</v>
      </c>
      <c r="D49" s="2"/>
      <c r="E49" s="2"/>
    </row>
    <row r="50" spans="1:5" x14ac:dyDescent="0.25">
      <c r="A50" s="265"/>
      <c r="B50" s="266"/>
      <c r="C50" s="53">
        <f>C49+1</f>
        <v>3</v>
      </c>
      <c r="D50" s="2"/>
      <c r="E50" s="2"/>
    </row>
    <row r="51" spans="1:5" x14ac:dyDescent="0.25">
      <c r="A51" s="265">
        <v>16</v>
      </c>
      <c r="B51" s="266" t="s">
        <v>219</v>
      </c>
      <c r="C51" s="53">
        <v>1</v>
      </c>
      <c r="D51" s="54"/>
      <c r="E51" s="55"/>
    </row>
    <row r="52" spans="1:5" x14ac:dyDescent="0.25">
      <c r="A52" s="265"/>
      <c r="B52" s="266"/>
      <c r="C52" s="53">
        <f>C51+1</f>
        <v>2</v>
      </c>
      <c r="D52" s="2"/>
      <c r="E52" s="2"/>
    </row>
    <row r="53" spans="1:5" x14ac:dyDescent="0.25">
      <c r="A53" s="265"/>
      <c r="B53" s="266"/>
      <c r="C53" s="53">
        <f>C52+1</f>
        <v>3</v>
      </c>
      <c r="D53" s="2"/>
      <c r="E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47" customWidth="1"/>
    <col min="2" max="2" width="30" style="47" customWidth="1"/>
    <col min="3" max="3" width="5.42578125" style="47" customWidth="1"/>
    <col min="4" max="4" width="79.42578125" style="47" customWidth="1"/>
    <col min="5" max="5" width="20.42578125" style="47" customWidth="1"/>
    <col min="6" max="6" width="15.42578125" style="47" customWidth="1"/>
  </cols>
  <sheetData>
    <row r="1" spans="1:6" ht="15.75" x14ac:dyDescent="0.25">
      <c r="A1" s="59" t="s">
        <v>102</v>
      </c>
      <c r="B1" s="60"/>
      <c r="C1" s="60"/>
    </row>
    <row r="3" spans="1:6" ht="30" x14ac:dyDescent="0.25">
      <c r="A3" s="48" t="s">
        <v>189</v>
      </c>
      <c r="B3" s="48" t="s">
        <v>106</v>
      </c>
      <c r="C3" s="48" t="s">
        <v>189</v>
      </c>
      <c r="D3" s="48" t="s">
        <v>225</v>
      </c>
      <c r="E3" s="48" t="s">
        <v>220</v>
      </c>
      <c r="F3" s="48" t="s">
        <v>194</v>
      </c>
    </row>
    <row r="4" spans="1:6" ht="30" x14ac:dyDescent="0.25">
      <c r="A4" s="267">
        <v>1</v>
      </c>
      <c r="B4" s="270" t="s">
        <v>226</v>
      </c>
      <c r="C4" s="148">
        <v>1</v>
      </c>
      <c r="D4" s="149" t="s">
        <v>227</v>
      </c>
      <c r="E4" s="150">
        <v>300</v>
      </c>
      <c r="F4" s="148" t="s">
        <v>228</v>
      </c>
    </row>
    <row r="5" spans="1:6" ht="45" x14ac:dyDescent="0.25">
      <c r="A5" s="268"/>
      <c r="B5" s="271"/>
      <c r="C5" s="148">
        <f>C4+1</f>
        <v>2</v>
      </c>
      <c r="D5" s="149" t="s">
        <v>229</v>
      </c>
      <c r="E5" s="150">
        <v>13000</v>
      </c>
      <c r="F5" s="148" t="s">
        <v>228</v>
      </c>
    </row>
    <row r="6" spans="1:6" ht="30" x14ac:dyDescent="0.25">
      <c r="A6" s="268"/>
      <c r="B6" s="271"/>
      <c r="C6" s="148">
        <f>C5+1</f>
        <v>3</v>
      </c>
      <c r="D6" s="149" t="s">
        <v>230</v>
      </c>
      <c r="E6" s="150">
        <v>2100</v>
      </c>
      <c r="F6" s="148" t="s">
        <v>228</v>
      </c>
    </row>
    <row r="7" spans="1:6" ht="30" x14ac:dyDescent="0.25">
      <c r="A7" s="268"/>
      <c r="B7" s="271"/>
      <c r="C7" s="148">
        <f>C6+1</f>
        <v>4</v>
      </c>
      <c r="D7" s="149" t="s">
        <v>231</v>
      </c>
      <c r="E7" s="150">
        <v>1700</v>
      </c>
      <c r="F7" s="148" t="s">
        <v>228</v>
      </c>
    </row>
    <row r="8" spans="1:6" ht="30" x14ac:dyDescent="0.25">
      <c r="A8" s="268"/>
      <c r="B8" s="271"/>
      <c r="C8" s="148">
        <f>C7+1</f>
        <v>5</v>
      </c>
      <c r="D8" s="149" t="s">
        <v>231</v>
      </c>
      <c r="E8" s="150">
        <v>25000</v>
      </c>
      <c r="F8" s="148" t="s">
        <v>228</v>
      </c>
    </row>
    <row r="9" spans="1:6" ht="30" x14ac:dyDescent="0.25">
      <c r="A9" s="268"/>
      <c r="B9" s="271"/>
      <c r="C9" s="148">
        <f>C8+1</f>
        <v>6</v>
      </c>
      <c r="D9" s="149" t="s">
        <v>232</v>
      </c>
      <c r="E9" s="150">
        <v>7500</v>
      </c>
      <c r="F9" s="148" t="s">
        <v>228</v>
      </c>
    </row>
    <row r="10" spans="1:6" ht="30" x14ac:dyDescent="0.25">
      <c r="A10" s="142">
        <v>2</v>
      </c>
      <c r="B10" s="143" t="s">
        <v>233</v>
      </c>
      <c r="C10" s="148">
        <v>1</v>
      </c>
      <c r="D10" s="149" t="s">
        <v>234</v>
      </c>
      <c r="E10" s="150">
        <v>1000</v>
      </c>
      <c r="F10" s="148" t="s">
        <v>228</v>
      </c>
    </row>
    <row r="11" spans="1:6" ht="30" x14ac:dyDescent="0.25">
      <c r="A11" s="267">
        <v>3</v>
      </c>
      <c r="B11" s="270" t="s">
        <v>235</v>
      </c>
      <c r="C11" s="148">
        <v>1</v>
      </c>
      <c r="D11" s="149" t="s">
        <v>236</v>
      </c>
      <c r="E11" s="150">
        <v>900</v>
      </c>
      <c r="F11" s="148" t="s">
        <v>228</v>
      </c>
    </row>
    <row r="12" spans="1:6" ht="45" x14ac:dyDescent="0.25">
      <c r="A12" s="269"/>
      <c r="B12" s="272"/>
      <c r="C12" s="148">
        <f>C11+1</f>
        <v>2</v>
      </c>
      <c r="D12" s="149" t="s">
        <v>237</v>
      </c>
      <c r="E12" s="150">
        <v>1000</v>
      </c>
      <c r="F12" s="148" t="s">
        <v>228</v>
      </c>
    </row>
    <row r="13" spans="1:6" x14ac:dyDescent="0.25">
      <c r="A13" s="267">
        <v>4</v>
      </c>
      <c r="B13" s="270" t="s">
        <v>238</v>
      </c>
      <c r="C13" s="148">
        <v>1</v>
      </c>
      <c r="D13" s="149" t="s">
        <v>239</v>
      </c>
      <c r="E13" s="150">
        <v>500</v>
      </c>
      <c r="F13" s="148" t="s">
        <v>228</v>
      </c>
    </row>
    <row r="14" spans="1:6" x14ac:dyDescent="0.25">
      <c r="A14" s="269"/>
      <c r="B14" s="272"/>
      <c r="C14" s="148">
        <f>C13+1</f>
        <v>2</v>
      </c>
      <c r="D14" s="149" t="s">
        <v>240</v>
      </c>
      <c r="E14" s="150">
        <v>600</v>
      </c>
      <c r="F14" s="148" t="s">
        <v>228</v>
      </c>
    </row>
    <row r="15" spans="1:6" ht="30" x14ac:dyDescent="0.25">
      <c r="A15" s="267">
        <v>5</v>
      </c>
      <c r="B15" s="270" t="s">
        <v>241</v>
      </c>
      <c r="C15" s="148">
        <v>1</v>
      </c>
      <c r="D15" s="149" t="s">
        <v>242</v>
      </c>
      <c r="E15" s="150">
        <v>38000</v>
      </c>
      <c r="F15" s="148" t="s">
        <v>228</v>
      </c>
    </row>
    <row r="16" spans="1:6" x14ac:dyDescent="0.25">
      <c r="A16" s="268"/>
      <c r="B16" s="271"/>
      <c r="C16" s="148">
        <f>C15+1</f>
        <v>2</v>
      </c>
      <c r="D16" s="149" t="s">
        <v>243</v>
      </c>
      <c r="E16" s="150">
        <v>200</v>
      </c>
      <c r="F16" s="148" t="s">
        <v>228</v>
      </c>
    </row>
    <row r="17" spans="1:6" ht="30" x14ac:dyDescent="0.25">
      <c r="A17" s="268"/>
      <c r="B17" s="271"/>
      <c r="C17" s="148">
        <f t="shared" ref="C17:C30" si="0">C16+1</f>
        <v>3</v>
      </c>
      <c r="D17" s="149" t="s">
        <v>244</v>
      </c>
      <c r="E17" s="150">
        <v>2000</v>
      </c>
      <c r="F17" s="148" t="s">
        <v>228</v>
      </c>
    </row>
    <row r="18" spans="1:6" ht="30" x14ac:dyDescent="0.25">
      <c r="A18" s="268"/>
      <c r="B18" s="271"/>
      <c r="C18" s="148">
        <f t="shared" si="0"/>
        <v>4</v>
      </c>
      <c r="D18" s="149" t="s">
        <v>245</v>
      </c>
      <c r="E18" s="150">
        <v>350</v>
      </c>
      <c r="F18" s="148" t="s">
        <v>228</v>
      </c>
    </row>
    <row r="19" spans="1:6" ht="30" x14ac:dyDescent="0.25">
      <c r="A19" s="268"/>
      <c r="B19" s="271"/>
      <c r="C19" s="148">
        <f t="shared" si="0"/>
        <v>5</v>
      </c>
      <c r="D19" s="149" t="s">
        <v>246</v>
      </c>
      <c r="E19" s="150">
        <v>10500</v>
      </c>
      <c r="F19" s="148" t="s">
        <v>228</v>
      </c>
    </row>
    <row r="20" spans="1:6" ht="45" x14ac:dyDescent="0.25">
      <c r="A20" s="268"/>
      <c r="B20" s="271"/>
      <c r="C20" s="148">
        <f t="shared" si="0"/>
        <v>6</v>
      </c>
      <c r="D20" s="149" t="s">
        <v>247</v>
      </c>
      <c r="E20" s="150">
        <v>500</v>
      </c>
      <c r="F20" s="148" t="s">
        <v>228</v>
      </c>
    </row>
    <row r="21" spans="1:6" ht="30" x14ac:dyDescent="0.25">
      <c r="A21" s="268"/>
      <c r="B21" s="271"/>
      <c r="C21" s="148">
        <f t="shared" si="0"/>
        <v>7</v>
      </c>
      <c r="D21" s="149" t="s">
        <v>248</v>
      </c>
      <c r="E21" s="150">
        <v>7000</v>
      </c>
      <c r="F21" s="148" t="s">
        <v>228</v>
      </c>
    </row>
    <row r="22" spans="1:6" ht="30" x14ac:dyDescent="0.25">
      <c r="A22" s="268"/>
      <c r="B22" s="271"/>
      <c r="C22" s="148">
        <f t="shared" si="0"/>
        <v>8</v>
      </c>
      <c r="D22" s="149" t="s">
        <v>249</v>
      </c>
      <c r="E22" s="150">
        <v>40</v>
      </c>
      <c r="F22" s="148" t="s">
        <v>228</v>
      </c>
    </row>
    <row r="23" spans="1:6" ht="30" x14ac:dyDescent="0.25">
      <c r="A23" s="268"/>
      <c r="B23" s="271"/>
      <c r="C23" s="148">
        <f t="shared" si="0"/>
        <v>9</v>
      </c>
      <c r="D23" s="149" t="s">
        <v>250</v>
      </c>
      <c r="E23" s="150">
        <v>290</v>
      </c>
      <c r="F23" s="148" t="s">
        <v>228</v>
      </c>
    </row>
    <row r="24" spans="1:6" ht="45" x14ac:dyDescent="0.25">
      <c r="A24" s="268"/>
      <c r="B24" s="271"/>
      <c r="C24" s="148">
        <f t="shared" si="0"/>
        <v>10</v>
      </c>
      <c r="D24" s="149" t="s">
        <v>251</v>
      </c>
      <c r="E24" s="150">
        <v>60</v>
      </c>
      <c r="F24" s="148" t="s">
        <v>228</v>
      </c>
    </row>
    <row r="25" spans="1:6" x14ac:dyDescent="0.25">
      <c r="A25" s="268"/>
      <c r="B25" s="271"/>
      <c r="C25" s="148">
        <f t="shared" si="0"/>
        <v>11</v>
      </c>
      <c r="D25" s="149" t="s">
        <v>252</v>
      </c>
      <c r="E25" s="150">
        <v>40</v>
      </c>
      <c r="F25" s="148" t="s">
        <v>228</v>
      </c>
    </row>
    <row r="26" spans="1:6" x14ac:dyDescent="0.25">
      <c r="A26" s="268"/>
      <c r="B26" s="271"/>
      <c r="C26" s="148">
        <f t="shared" si="0"/>
        <v>12</v>
      </c>
      <c r="D26" s="149" t="s">
        <v>253</v>
      </c>
      <c r="E26" s="150">
        <v>300</v>
      </c>
      <c r="F26" s="148" t="s">
        <v>228</v>
      </c>
    </row>
    <row r="27" spans="1:6" ht="60" x14ac:dyDescent="0.25">
      <c r="A27" s="268"/>
      <c r="B27" s="271"/>
      <c r="C27" s="148">
        <f t="shared" si="0"/>
        <v>13</v>
      </c>
      <c r="D27" s="149" t="s">
        <v>254</v>
      </c>
      <c r="E27" s="150">
        <v>15000</v>
      </c>
      <c r="F27" s="148" t="s">
        <v>228</v>
      </c>
    </row>
    <row r="28" spans="1:6" ht="45" x14ac:dyDescent="0.25">
      <c r="A28" s="268"/>
      <c r="B28" s="271"/>
      <c r="C28" s="148">
        <f t="shared" si="0"/>
        <v>14</v>
      </c>
      <c r="D28" s="149" t="s">
        <v>255</v>
      </c>
      <c r="E28" s="150">
        <v>580</v>
      </c>
      <c r="F28" s="148" t="s">
        <v>228</v>
      </c>
    </row>
    <row r="29" spans="1:6" ht="30" x14ac:dyDescent="0.25">
      <c r="A29" s="268"/>
      <c r="B29" s="271"/>
      <c r="C29" s="148">
        <f t="shared" si="0"/>
        <v>15</v>
      </c>
      <c r="D29" s="149" t="s">
        <v>256</v>
      </c>
      <c r="E29" s="150">
        <v>120</v>
      </c>
      <c r="F29" s="148" t="s">
        <v>228</v>
      </c>
    </row>
    <row r="30" spans="1:6" ht="30" x14ac:dyDescent="0.25">
      <c r="A30" s="269"/>
      <c r="B30" s="272"/>
      <c r="C30" s="148">
        <f t="shared" si="0"/>
        <v>16</v>
      </c>
      <c r="D30" s="149" t="s">
        <v>257</v>
      </c>
      <c r="E30" s="150">
        <v>119</v>
      </c>
      <c r="F30" s="148" t="s">
        <v>228</v>
      </c>
    </row>
    <row r="31" spans="1:6" ht="30" x14ac:dyDescent="0.25">
      <c r="A31" s="142">
        <v>6</v>
      </c>
      <c r="B31" s="143" t="s">
        <v>258</v>
      </c>
      <c r="C31" s="148">
        <v>1</v>
      </c>
      <c r="D31" s="149" t="s">
        <v>259</v>
      </c>
      <c r="E31" s="150">
        <v>43000</v>
      </c>
      <c r="F31" s="148" t="s">
        <v>228</v>
      </c>
    </row>
    <row r="32" spans="1:6" ht="30" x14ac:dyDescent="0.25">
      <c r="A32" s="267">
        <v>7</v>
      </c>
      <c r="B32" s="270" t="s">
        <v>260</v>
      </c>
      <c r="C32" s="148">
        <v>1</v>
      </c>
      <c r="D32" s="149" t="s">
        <v>261</v>
      </c>
      <c r="E32" s="150">
        <v>0.11</v>
      </c>
      <c r="F32" s="148" t="s">
        <v>228</v>
      </c>
    </row>
    <row r="33" spans="1:6" ht="60" x14ac:dyDescent="0.25">
      <c r="A33" s="268"/>
      <c r="B33" s="271"/>
      <c r="C33" s="148">
        <f>C32+1</f>
        <v>2</v>
      </c>
      <c r="D33" s="149" t="s">
        <v>262</v>
      </c>
      <c r="E33" s="150">
        <v>3500</v>
      </c>
      <c r="F33" s="148" t="s">
        <v>228</v>
      </c>
    </row>
    <row r="34" spans="1:6" ht="30" x14ac:dyDescent="0.25">
      <c r="A34" s="268"/>
      <c r="B34" s="271"/>
      <c r="C34" s="148">
        <f t="shared" ref="C34:C74" si="1">C33+1</f>
        <v>3</v>
      </c>
      <c r="D34" s="149" t="s">
        <v>263</v>
      </c>
      <c r="E34" s="150">
        <v>0.38</v>
      </c>
      <c r="F34" s="148" t="s">
        <v>228</v>
      </c>
    </row>
    <row r="35" spans="1:6" ht="30" x14ac:dyDescent="0.25">
      <c r="A35" s="268"/>
      <c r="B35" s="271"/>
      <c r="C35" s="148">
        <f t="shared" si="1"/>
        <v>4</v>
      </c>
      <c r="D35" s="149" t="s">
        <v>264</v>
      </c>
      <c r="E35" s="150">
        <v>4500</v>
      </c>
      <c r="F35" s="148" t="s">
        <v>228</v>
      </c>
    </row>
    <row r="36" spans="1:6" ht="30" x14ac:dyDescent="0.25">
      <c r="A36" s="268"/>
      <c r="B36" s="271"/>
      <c r="C36" s="148">
        <f t="shared" si="1"/>
        <v>5</v>
      </c>
      <c r="D36" s="149" t="s">
        <v>265</v>
      </c>
      <c r="E36" s="150">
        <v>50000</v>
      </c>
      <c r="F36" s="148" t="s">
        <v>228</v>
      </c>
    </row>
    <row r="37" spans="1:6" ht="30" x14ac:dyDescent="0.25">
      <c r="A37" s="268"/>
      <c r="B37" s="271"/>
      <c r="C37" s="148">
        <f t="shared" si="1"/>
        <v>6</v>
      </c>
      <c r="D37" s="149" t="s">
        <v>266</v>
      </c>
      <c r="E37" s="150">
        <v>4000</v>
      </c>
      <c r="F37" s="148" t="s">
        <v>228</v>
      </c>
    </row>
    <row r="38" spans="1:6" ht="30" x14ac:dyDescent="0.25">
      <c r="A38" s="268"/>
      <c r="B38" s="271"/>
      <c r="C38" s="148">
        <f t="shared" si="1"/>
        <v>7</v>
      </c>
      <c r="D38" s="149" t="s">
        <v>267</v>
      </c>
      <c r="E38" s="150">
        <v>4500</v>
      </c>
      <c r="F38" s="148" t="s">
        <v>228</v>
      </c>
    </row>
    <row r="39" spans="1:6" ht="30" x14ac:dyDescent="0.25">
      <c r="A39" s="268"/>
      <c r="B39" s="271"/>
      <c r="C39" s="148">
        <f t="shared" si="1"/>
        <v>8</v>
      </c>
      <c r="D39" s="149" t="s">
        <v>268</v>
      </c>
      <c r="E39" s="150">
        <v>3500</v>
      </c>
      <c r="F39" s="148" t="s">
        <v>228</v>
      </c>
    </row>
    <row r="40" spans="1:6" ht="45" x14ac:dyDescent="0.25">
      <c r="A40" s="268"/>
      <c r="B40" s="271"/>
      <c r="C40" s="148">
        <f t="shared" si="1"/>
        <v>9</v>
      </c>
      <c r="D40" s="149" t="s">
        <v>269</v>
      </c>
      <c r="E40" s="150">
        <v>4000</v>
      </c>
      <c r="F40" s="148" t="s">
        <v>228</v>
      </c>
    </row>
    <row r="41" spans="1:6" ht="45" x14ac:dyDescent="0.25">
      <c r="A41" s="268"/>
      <c r="B41" s="271"/>
      <c r="C41" s="148">
        <f t="shared" si="1"/>
        <v>10</v>
      </c>
      <c r="D41" s="149" t="s">
        <v>270</v>
      </c>
      <c r="E41" s="150">
        <v>25000</v>
      </c>
      <c r="F41" s="148" t="s">
        <v>228</v>
      </c>
    </row>
    <row r="42" spans="1:6" ht="30" x14ac:dyDescent="0.25">
      <c r="A42" s="268"/>
      <c r="B42" s="271"/>
      <c r="C42" s="148">
        <f t="shared" si="1"/>
        <v>11</v>
      </c>
      <c r="D42" s="149" t="s">
        <v>271</v>
      </c>
      <c r="E42" s="150">
        <v>5000</v>
      </c>
      <c r="F42" s="148" t="s">
        <v>228</v>
      </c>
    </row>
    <row r="43" spans="1:6" ht="45" x14ac:dyDescent="0.25">
      <c r="A43" s="268"/>
      <c r="B43" s="271"/>
      <c r="C43" s="148">
        <f t="shared" si="1"/>
        <v>12</v>
      </c>
      <c r="D43" s="149" t="s">
        <v>272</v>
      </c>
      <c r="E43" s="150">
        <v>20000</v>
      </c>
      <c r="F43" s="148" t="s">
        <v>228</v>
      </c>
    </row>
    <row r="44" spans="1:6" ht="30" x14ac:dyDescent="0.25">
      <c r="A44" s="268"/>
      <c r="B44" s="271"/>
      <c r="C44" s="148">
        <f t="shared" si="1"/>
        <v>13</v>
      </c>
      <c r="D44" s="149" t="s">
        <v>273</v>
      </c>
      <c r="E44" s="150">
        <v>55000</v>
      </c>
      <c r="F44" s="148" t="s">
        <v>228</v>
      </c>
    </row>
    <row r="45" spans="1:6" ht="45" x14ac:dyDescent="0.25">
      <c r="A45" s="268"/>
      <c r="B45" s="271"/>
      <c r="C45" s="148">
        <f t="shared" si="1"/>
        <v>14</v>
      </c>
      <c r="D45" s="149" t="s">
        <v>274</v>
      </c>
      <c r="E45" s="150">
        <v>38500</v>
      </c>
      <c r="F45" s="148" t="s">
        <v>228</v>
      </c>
    </row>
    <row r="46" spans="1:6" ht="30" x14ac:dyDescent="0.25">
      <c r="A46" s="268"/>
      <c r="B46" s="271"/>
      <c r="C46" s="148">
        <f t="shared" si="1"/>
        <v>15</v>
      </c>
      <c r="D46" s="149" t="s">
        <v>275</v>
      </c>
      <c r="E46" s="150">
        <v>9000</v>
      </c>
      <c r="F46" s="148" t="s">
        <v>228</v>
      </c>
    </row>
    <row r="47" spans="1:6" ht="30" x14ac:dyDescent="0.25">
      <c r="A47" s="268"/>
      <c r="B47" s="271"/>
      <c r="C47" s="148">
        <f t="shared" si="1"/>
        <v>16</v>
      </c>
      <c r="D47" s="149" t="s">
        <v>276</v>
      </c>
      <c r="E47" s="150">
        <v>24400</v>
      </c>
      <c r="F47" s="148" t="s">
        <v>228</v>
      </c>
    </row>
    <row r="48" spans="1:6" ht="45" x14ac:dyDescent="0.25">
      <c r="A48" s="268"/>
      <c r="B48" s="271"/>
      <c r="C48" s="148">
        <f t="shared" si="1"/>
        <v>17</v>
      </c>
      <c r="D48" s="149" t="s">
        <v>277</v>
      </c>
      <c r="E48" s="150">
        <v>70000</v>
      </c>
      <c r="F48" s="148" t="s">
        <v>228</v>
      </c>
    </row>
    <row r="49" spans="1:6" ht="45" x14ac:dyDescent="0.25">
      <c r="A49" s="268"/>
      <c r="B49" s="271"/>
      <c r="C49" s="148">
        <f t="shared" si="1"/>
        <v>18</v>
      </c>
      <c r="D49" s="149" t="s">
        <v>278</v>
      </c>
      <c r="E49" s="150">
        <v>4500</v>
      </c>
      <c r="F49" s="148" t="s">
        <v>228</v>
      </c>
    </row>
    <row r="50" spans="1:6" ht="30" x14ac:dyDescent="0.25">
      <c r="A50" s="268"/>
      <c r="B50" s="271"/>
      <c r="C50" s="148">
        <f t="shared" si="1"/>
        <v>19</v>
      </c>
      <c r="D50" s="149" t="s">
        <v>279</v>
      </c>
      <c r="E50" s="150">
        <v>7000</v>
      </c>
      <c r="F50" s="148" t="s">
        <v>228</v>
      </c>
    </row>
    <row r="51" spans="1:6" ht="45" x14ac:dyDescent="0.25">
      <c r="A51" s="268"/>
      <c r="B51" s="271"/>
      <c r="C51" s="148">
        <f t="shared" si="1"/>
        <v>20</v>
      </c>
      <c r="D51" s="149" t="s">
        <v>280</v>
      </c>
      <c r="E51" s="150">
        <v>5000</v>
      </c>
      <c r="F51" s="148" t="s">
        <v>228</v>
      </c>
    </row>
    <row r="52" spans="1:6" x14ac:dyDescent="0.25">
      <c r="A52" s="268"/>
      <c r="B52" s="271"/>
      <c r="C52" s="148">
        <f t="shared" si="1"/>
        <v>21</v>
      </c>
      <c r="D52" s="149" t="s">
        <v>281</v>
      </c>
      <c r="E52" s="150">
        <v>60</v>
      </c>
      <c r="F52" s="148" t="s">
        <v>228</v>
      </c>
    </row>
    <row r="53" spans="1:6" ht="60" x14ac:dyDescent="0.25">
      <c r="A53" s="268"/>
      <c r="B53" s="271"/>
      <c r="C53" s="148">
        <f t="shared" si="1"/>
        <v>22</v>
      </c>
      <c r="D53" s="149" t="s">
        <v>282</v>
      </c>
      <c r="E53" s="150">
        <v>4000</v>
      </c>
      <c r="F53" s="148" t="s">
        <v>228</v>
      </c>
    </row>
    <row r="54" spans="1:6" ht="30" x14ac:dyDescent="0.25">
      <c r="A54" s="268"/>
      <c r="B54" s="271"/>
      <c r="C54" s="148">
        <f t="shared" si="1"/>
        <v>23</v>
      </c>
      <c r="D54" s="149" t="s">
        <v>283</v>
      </c>
      <c r="E54" s="150">
        <v>7000</v>
      </c>
      <c r="F54" s="148" t="s">
        <v>228</v>
      </c>
    </row>
    <row r="55" spans="1:6" ht="30" x14ac:dyDescent="0.25">
      <c r="A55" s="268"/>
      <c r="B55" s="271"/>
      <c r="C55" s="148">
        <f t="shared" si="1"/>
        <v>24</v>
      </c>
      <c r="D55" s="149" t="s">
        <v>284</v>
      </c>
      <c r="E55" s="150">
        <v>5000</v>
      </c>
      <c r="F55" s="148" t="s">
        <v>228</v>
      </c>
    </row>
    <row r="56" spans="1:6" ht="60" x14ac:dyDescent="0.25">
      <c r="A56" s="268"/>
      <c r="B56" s="271"/>
      <c r="C56" s="148">
        <f t="shared" si="1"/>
        <v>25</v>
      </c>
      <c r="D56" s="149" t="s">
        <v>285</v>
      </c>
      <c r="E56" s="150">
        <v>11000</v>
      </c>
      <c r="F56" s="148" t="s">
        <v>228</v>
      </c>
    </row>
    <row r="57" spans="1:6" ht="60" x14ac:dyDescent="0.25">
      <c r="A57" s="268"/>
      <c r="B57" s="271"/>
      <c r="C57" s="148">
        <f t="shared" si="1"/>
        <v>26</v>
      </c>
      <c r="D57" s="149" t="s">
        <v>286</v>
      </c>
      <c r="E57" s="150">
        <v>16000</v>
      </c>
      <c r="F57" s="148" t="s">
        <v>228</v>
      </c>
    </row>
    <row r="58" spans="1:6" ht="45" x14ac:dyDescent="0.25">
      <c r="A58" s="268"/>
      <c r="B58" s="271"/>
      <c r="C58" s="148">
        <f t="shared" si="1"/>
        <v>27</v>
      </c>
      <c r="D58" s="149" t="s">
        <v>287</v>
      </c>
      <c r="E58" s="150">
        <v>11000</v>
      </c>
      <c r="F58" s="148" t="s">
        <v>228</v>
      </c>
    </row>
    <row r="59" spans="1:6" ht="30" x14ac:dyDescent="0.25">
      <c r="A59" s="268"/>
      <c r="B59" s="271"/>
      <c r="C59" s="148">
        <f t="shared" si="1"/>
        <v>28</v>
      </c>
      <c r="D59" s="149" t="s">
        <v>288</v>
      </c>
      <c r="E59" s="150">
        <v>5000</v>
      </c>
      <c r="F59" s="148" t="s">
        <v>228</v>
      </c>
    </row>
    <row r="60" spans="1:6" ht="45" x14ac:dyDescent="0.25">
      <c r="A60" s="268"/>
      <c r="B60" s="271"/>
      <c r="C60" s="148">
        <f t="shared" si="1"/>
        <v>29</v>
      </c>
      <c r="D60" s="149" t="s">
        <v>289</v>
      </c>
      <c r="E60" s="150">
        <v>3500</v>
      </c>
      <c r="F60" s="148" t="s">
        <v>228</v>
      </c>
    </row>
    <row r="61" spans="1:6" ht="45" x14ac:dyDescent="0.25">
      <c r="A61" s="268"/>
      <c r="B61" s="271"/>
      <c r="C61" s="148">
        <f t="shared" si="1"/>
        <v>30</v>
      </c>
      <c r="D61" s="149" t="s">
        <v>290</v>
      </c>
      <c r="E61" s="150">
        <v>3000</v>
      </c>
      <c r="F61" s="148" t="s">
        <v>228</v>
      </c>
    </row>
    <row r="62" spans="1:6" ht="45" x14ac:dyDescent="0.25">
      <c r="A62" s="268"/>
      <c r="B62" s="271"/>
      <c r="C62" s="148">
        <f t="shared" si="1"/>
        <v>31</v>
      </c>
      <c r="D62" s="149" t="s">
        <v>291</v>
      </c>
      <c r="E62" s="150">
        <v>9500</v>
      </c>
      <c r="F62" s="148" t="s">
        <v>228</v>
      </c>
    </row>
    <row r="63" spans="1:6" ht="30" x14ac:dyDescent="0.25">
      <c r="A63" s="268"/>
      <c r="B63" s="271"/>
      <c r="C63" s="148">
        <f t="shared" si="1"/>
        <v>32</v>
      </c>
      <c r="D63" s="149" t="s">
        <v>292</v>
      </c>
      <c r="E63" s="150">
        <v>75000</v>
      </c>
      <c r="F63" s="148" t="s">
        <v>228</v>
      </c>
    </row>
    <row r="64" spans="1:6" ht="45" x14ac:dyDescent="0.25">
      <c r="A64" s="268"/>
      <c r="B64" s="271"/>
      <c r="C64" s="148">
        <f t="shared" si="1"/>
        <v>33</v>
      </c>
      <c r="D64" s="149" t="s">
        <v>293</v>
      </c>
      <c r="E64" s="150">
        <v>53000</v>
      </c>
      <c r="F64" s="148" t="s">
        <v>228</v>
      </c>
    </row>
    <row r="65" spans="1:6" ht="45" x14ac:dyDescent="0.25">
      <c r="A65" s="268"/>
      <c r="B65" s="271"/>
      <c r="C65" s="148">
        <f t="shared" si="1"/>
        <v>34</v>
      </c>
      <c r="D65" s="149" t="s">
        <v>294</v>
      </c>
      <c r="E65" s="150">
        <v>5000</v>
      </c>
      <c r="F65" s="148" t="s">
        <v>228</v>
      </c>
    </row>
    <row r="66" spans="1:6" ht="75" x14ac:dyDescent="0.25">
      <c r="A66" s="268"/>
      <c r="B66" s="271"/>
      <c r="C66" s="148">
        <f t="shared" si="1"/>
        <v>35</v>
      </c>
      <c r="D66" s="149" t="s">
        <v>295</v>
      </c>
      <c r="E66" s="150">
        <v>5000</v>
      </c>
      <c r="F66" s="148" t="s">
        <v>228</v>
      </c>
    </row>
    <row r="67" spans="1:6" ht="30" x14ac:dyDescent="0.25">
      <c r="A67" s="268"/>
      <c r="B67" s="271"/>
      <c r="C67" s="148">
        <f t="shared" si="1"/>
        <v>36</v>
      </c>
      <c r="D67" s="149" t="s">
        <v>296</v>
      </c>
      <c r="E67" s="150">
        <v>10000</v>
      </c>
      <c r="F67" s="148" t="s">
        <v>228</v>
      </c>
    </row>
    <row r="68" spans="1:6" ht="45" x14ac:dyDescent="0.25">
      <c r="A68" s="268"/>
      <c r="B68" s="271"/>
      <c r="C68" s="148">
        <f t="shared" si="1"/>
        <v>37</v>
      </c>
      <c r="D68" s="149" t="s">
        <v>297</v>
      </c>
      <c r="E68" s="150">
        <v>22000</v>
      </c>
      <c r="F68" s="148" t="s">
        <v>228</v>
      </c>
    </row>
    <row r="69" spans="1:6" ht="30" x14ac:dyDescent="0.25">
      <c r="A69" s="268"/>
      <c r="B69" s="271"/>
      <c r="C69" s="148">
        <f t="shared" si="1"/>
        <v>38</v>
      </c>
      <c r="D69" s="149" t="s">
        <v>298</v>
      </c>
      <c r="E69" s="150">
        <v>22000</v>
      </c>
      <c r="F69" s="148" t="s">
        <v>228</v>
      </c>
    </row>
    <row r="70" spans="1:6" ht="45" x14ac:dyDescent="0.25">
      <c r="A70" s="268"/>
      <c r="B70" s="271"/>
      <c r="C70" s="148">
        <f t="shared" si="1"/>
        <v>39</v>
      </c>
      <c r="D70" s="149" t="s">
        <v>299</v>
      </c>
      <c r="E70" s="150">
        <v>44000</v>
      </c>
      <c r="F70" s="148" t="s">
        <v>228</v>
      </c>
    </row>
    <row r="71" spans="1:6" ht="30" x14ac:dyDescent="0.25">
      <c r="A71" s="268"/>
      <c r="B71" s="271"/>
      <c r="C71" s="148">
        <f t="shared" si="1"/>
        <v>40</v>
      </c>
      <c r="D71" s="149" t="s">
        <v>300</v>
      </c>
      <c r="E71" s="150">
        <v>7000</v>
      </c>
      <c r="F71" s="148" t="s">
        <v>228</v>
      </c>
    </row>
    <row r="72" spans="1:6" ht="45" x14ac:dyDescent="0.25">
      <c r="A72" s="268"/>
      <c r="B72" s="271"/>
      <c r="C72" s="148">
        <f t="shared" si="1"/>
        <v>41</v>
      </c>
      <c r="D72" s="149" t="s">
        <v>301</v>
      </c>
      <c r="E72" s="150">
        <v>30000</v>
      </c>
      <c r="F72" s="148" t="s">
        <v>228</v>
      </c>
    </row>
    <row r="73" spans="1:6" ht="45" x14ac:dyDescent="0.25">
      <c r="A73" s="268"/>
      <c r="B73" s="271"/>
      <c r="C73" s="148">
        <f t="shared" si="1"/>
        <v>42</v>
      </c>
      <c r="D73" s="149" t="s">
        <v>302</v>
      </c>
      <c r="E73" s="150">
        <v>4000</v>
      </c>
      <c r="F73" s="148" t="s">
        <v>228</v>
      </c>
    </row>
    <row r="74" spans="1:6" ht="30" x14ac:dyDescent="0.25">
      <c r="A74" s="269"/>
      <c r="B74" s="272"/>
      <c r="C74" s="148">
        <f t="shared" si="1"/>
        <v>43</v>
      </c>
      <c r="D74" s="149" t="s">
        <v>303</v>
      </c>
      <c r="E74" s="150">
        <v>2800</v>
      </c>
      <c r="F74" s="148" t="s">
        <v>228</v>
      </c>
    </row>
    <row r="75" spans="1:6" ht="60" x14ac:dyDescent="0.25">
      <c r="A75" s="267">
        <v>8</v>
      </c>
      <c r="B75" s="270" t="s">
        <v>304</v>
      </c>
      <c r="C75" s="148">
        <v>1</v>
      </c>
      <c r="D75" s="149" t="s">
        <v>305</v>
      </c>
      <c r="E75" s="150">
        <v>7808</v>
      </c>
      <c r="F75" s="148" t="s">
        <v>228</v>
      </c>
    </row>
    <row r="76" spans="1:6" ht="30" x14ac:dyDescent="0.25">
      <c r="A76" s="268"/>
      <c r="B76" s="271"/>
      <c r="C76" s="148">
        <f>C75+1</f>
        <v>2</v>
      </c>
      <c r="D76" s="149" t="s">
        <v>306</v>
      </c>
      <c r="E76" s="150">
        <v>80.2</v>
      </c>
      <c r="F76" s="148" t="s">
        <v>228</v>
      </c>
    </row>
    <row r="77" spans="1:6" ht="45" x14ac:dyDescent="0.25">
      <c r="A77" s="268"/>
      <c r="B77" s="271"/>
      <c r="C77" s="148">
        <f t="shared" ref="C77:C140" si="2">C76+1</f>
        <v>3</v>
      </c>
      <c r="D77" s="149" t="s">
        <v>307</v>
      </c>
      <c r="E77" s="150">
        <v>28846.959999999999</v>
      </c>
      <c r="F77" s="148" t="s">
        <v>228</v>
      </c>
    </row>
    <row r="78" spans="1:6" ht="30" x14ac:dyDescent="0.25">
      <c r="A78" s="268"/>
      <c r="B78" s="271"/>
      <c r="C78" s="148">
        <f t="shared" si="2"/>
        <v>4</v>
      </c>
      <c r="D78" s="149" t="s">
        <v>308</v>
      </c>
      <c r="E78" s="150">
        <v>1000</v>
      </c>
      <c r="F78" s="148" t="s">
        <v>228</v>
      </c>
    </row>
    <row r="79" spans="1:6" x14ac:dyDescent="0.25">
      <c r="A79" s="268"/>
      <c r="B79" s="271"/>
      <c r="C79" s="148">
        <f t="shared" si="2"/>
        <v>5</v>
      </c>
      <c r="D79" s="149" t="s">
        <v>309</v>
      </c>
      <c r="E79" s="150">
        <v>8835</v>
      </c>
      <c r="F79" s="148" t="s">
        <v>228</v>
      </c>
    </row>
    <row r="80" spans="1:6" ht="30" x14ac:dyDescent="0.25">
      <c r="A80" s="268"/>
      <c r="B80" s="271"/>
      <c r="C80" s="148">
        <f t="shared" si="2"/>
        <v>6</v>
      </c>
      <c r="D80" s="149" t="s">
        <v>310</v>
      </c>
      <c r="E80" s="150">
        <v>4500</v>
      </c>
      <c r="F80" s="148" t="s">
        <v>228</v>
      </c>
    </row>
    <row r="81" spans="1:6" ht="30" x14ac:dyDescent="0.25">
      <c r="A81" s="268"/>
      <c r="B81" s="271"/>
      <c r="C81" s="148">
        <f t="shared" si="2"/>
        <v>7</v>
      </c>
      <c r="D81" s="149" t="s">
        <v>311</v>
      </c>
      <c r="E81" s="150">
        <v>461.38</v>
      </c>
      <c r="F81" s="148" t="s">
        <v>228</v>
      </c>
    </row>
    <row r="82" spans="1:6" x14ac:dyDescent="0.25">
      <c r="A82" s="268"/>
      <c r="B82" s="271"/>
      <c r="C82" s="148">
        <f t="shared" si="2"/>
        <v>8</v>
      </c>
      <c r="D82" s="149" t="s">
        <v>312</v>
      </c>
      <c r="E82" s="150">
        <v>880</v>
      </c>
      <c r="F82" s="148" t="s">
        <v>228</v>
      </c>
    </row>
    <row r="83" spans="1:6" ht="30" x14ac:dyDescent="0.25">
      <c r="A83" s="268"/>
      <c r="B83" s="271"/>
      <c r="C83" s="148">
        <f t="shared" si="2"/>
        <v>9</v>
      </c>
      <c r="D83" s="149" t="s">
        <v>313</v>
      </c>
      <c r="E83" s="150">
        <v>176</v>
      </c>
      <c r="F83" s="148" t="s">
        <v>228</v>
      </c>
    </row>
    <row r="84" spans="1:6" x14ac:dyDescent="0.25">
      <c r="A84" s="268"/>
      <c r="B84" s="271"/>
      <c r="C84" s="148">
        <f t="shared" si="2"/>
        <v>10</v>
      </c>
      <c r="D84" s="149" t="s">
        <v>314</v>
      </c>
      <c r="E84" s="150">
        <v>3699.55</v>
      </c>
      <c r="F84" s="148" t="s">
        <v>228</v>
      </c>
    </row>
    <row r="85" spans="1:6" ht="30" x14ac:dyDescent="0.25">
      <c r="A85" s="268"/>
      <c r="B85" s="271"/>
      <c r="C85" s="148">
        <f t="shared" si="2"/>
        <v>11</v>
      </c>
      <c r="D85" s="149" t="s">
        <v>315</v>
      </c>
      <c r="E85" s="150">
        <v>44</v>
      </c>
      <c r="F85" s="148" t="s">
        <v>228</v>
      </c>
    </row>
    <row r="86" spans="1:6" ht="30" x14ac:dyDescent="0.25">
      <c r="A86" s="268"/>
      <c r="B86" s="271"/>
      <c r="C86" s="148">
        <f t="shared" si="2"/>
        <v>12</v>
      </c>
      <c r="D86" s="149" t="s">
        <v>316</v>
      </c>
      <c r="E86" s="150">
        <v>8.8000000000000007</v>
      </c>
      <c r="F86" s="148" t="s">
        <v>228</v>
      </c>
    </row>
    <row r="87" spans="1:6" ht="90" x14ac:dyDescent="0.25">
      <c r="A87" s="268"/>
      <c r="B87" s="271"/>
      <c r="C87" s="148">
        <f t="shared" si="2"/>
        <v>13</v>
      </c>
      <c r="D87" s="149" t="s">
        <v>317</v>
      </c>
      <c r="E87" s="150">
        <v>20301.900000000001</v>
      </c>
      <c r="F87" s="148" t="s">
        <v>228</v>
      </c>
    </row>
    <row r="88" spans="1:6" ht="75" x14ac:dyDescent="0.25">
      <c r="A88" s="268"/>
      <c r="B88" s="271"/>
      <c r="C88" s="148">
        <f t="shared" si="2"/>
        <v>14</v>
      </c>
      <c r="D88" s="149" t="s">
        <v>318</v>
      </c>
      <c r="E88" s="150">
        <v>35828.339999999997</v>
      </c>
      <c r="F88" s="148" t="s">
        <v>228</v>
      </c>
    </row>
    <row r="89" spans="1:6" ht="120" x14ac:dyDescent="0.25">
      <c r="A89" s="268"/>
      <c r="B89" s="271"/>
      <c r="C89" s="148">
        <f t="shared" si="2"/>
        <v>15</v>
      </c>
      <c r="D89" s="149" t="s">
        <v>319</v>
      </c>
      <c r="E89" s="150">
        <v>4325.13</v>
      </c>
      <c r="F89" s="148" t="s">
        <v>228</v>
      </c>
    </row>
    <row r="90" spans="1:6" x14ac:dyDescent="0.25">
      <c r="A90" s="268"/>
      <c r="B90" s="271"/>
      <c r="C90" s="148">
        <f t="shared" si="2"/>
        <v>16</v>
      </c>
      <c r="D90" s="149" t="s">
        <v>320</v>
      </c>
      <c r="E90" s="150">
        <v>44</v>
      </c>
      <c r="F90" s="148" t="s">
        <v>228</v>
      </c>
    </row>
    <row r="91" spans="1:6" ht="30" x14ac:dyDescent="0.25">
      <c r="A91" s="268"/>
      <c r="B91" s="271"/>
      <c r="C91" s="148">
        <f t="shared" si="2"/>
        <v>17</v>
      </c>
      <c r="D91" s="149" t="s">
        <v>321</v>
      </c>
      <c r="E91" s="150">
        <v>1009</v>
      </c>
      <c r="F91" s="148" t="s">
        <v>228</v>
      </c>
    </row>
    <row r="92" spans="1:6" ht="30" x14ac:dyDescent="0.25">
      <c r="A92" s="268"/>
      <c r="B92" s="271"/>
      <c r="C92" s="148">
        <f t="shared" si="2"/>
        <v>18</v>
      </c>
      <c r="D92" s="149" t="s">
        <v>322</v>
      </c>
      <c r="E92" s="150">
        <v>1593</v>
      </c>
      <c r="F92" s="148" t="s">
        <v>228</v>
      </c>
    </row>
    <row r="93" spans="1:6" ht="30" x14ac:dyDescent="0.25">
      <c r="A93" s="268"/>
      <c r="B93" s="271"/>
      <c r="C93" s="148">
        <f t="shared" si="2"/>
        <v>19</v>
      </c>
      <c r="D93" s="149" t="s">
        <v>323</v>
      </c>
      <c r="E93" s="150">
        <v>1316.88</v>
      </c>
      <c r="F93" s="148" t="s">
        <v>228</v>
      </c>
    </row>
    <row r="94" spans="1:6" x14ac:dyDescent="0.25">
      <c r="A94" s="268"/>
      <c r="B94" s="271"/>
      <c r="C94" s="148">
        <f t="shared" si="2"/>
        <v>20</v>
      </c>
      <c r="D94" s="149" t="s">
        <v>324</v>
      </c>
      <c r="E94" s="150">
        <v>1132.8</v>
      </c>
      <c r="F94" s="148" t="s">
        <v>228</v>
      </c>
    </row>
    <row r="95" spans="1:6" x14ac:dyDescent="0.25">
      <c r="A95" s="268"/>
      <c r="B95" s="271"/>
      <c r="C95" s="148">
        <f t="shared" si="2"/>
        <v>21</v>
      </c>
      <c r="D95" s="149" t="s">
        <v>325</v>
      </c>
      <c r="E95" s="150">
        <v>1372.34</v>
      </c>
      <c r="F95" s="148" t="s">
        <v>228</v>
      </c>
    </row>
    <row r="96" spans="1:6" x14ac:dyDescent="0.25">
      <c r="A96" s="268"/>
      <c r="B96" s="271"/>
      <c r="C96" s="148">
        <f t="shared" si="2"/>
        <v>22</v>
      </c>
      <c r="D96" s="149" t="s">
        <v>326</v>
      </c>
      <c r="E96" s="150">
        <v>1659.08</v>
      </c>
      <c r="F96" s="148" t="s">
        <v>228</v>
      </c>
    </row>
    <row r="97" spans="1:6" x14ac:dyDescent="0.25">
      <c r="A97" s="268"/>
      <c r="B97" s="271"/>
      <c r="C97" s="148">
        <f t="shared" si="2"/>
        <v>23</v>
      </c>
      <c r="D97" s="149" t="s">
        <v>327</v>
      </c>
      <c r="E97" s="150">
        <v>8055.9</v>
      </c>
      <c r="F97" s="148" t="s">
        <v>228</v>
      </c>
    </row>
    <row r="98" spans="1:6" ht="30" x14ac:dyDescent="0.25">
      <c r="A98" s="268"/>
      <c r="B98" s="271"/>
      <c r="C98" s="148">
        <f t="shared" si="2"/>
        <v>24</v>
      </c>
      <c r="D98" s="149" t="s">
        <v>328</v>
      </c>
      <c r="E98" s="150">
        <v>1781.8</v>
      </c>
      <c r="F98" s="148" t="s">
        <v>228</v>
      </c>
    </row>
    <row r="99" spans="1:6" ht="30" x14ac:dyDescent="0.25">
      <c r="A99" s="268"/>
      <c r="B99" s="271"/>
      <c r="C99" s="148">
        <f t="shared" si="2"/>
        <v>25</v>
      </c>
      <c r="D99" s="149" t="s">
        <v>329</v>
      </c>
      <c r="E99" s="150">
        <v>10395.799999999999</v>
      </c>
      <c r="F99" s="148" t="s">
        <v>228</v>
      </c>
    </row>
    <row r="100" spans="1:6" x14ac:dyDescent="0.25">
      <c r="A100" s="268"/>
      <c r="B100" s="271"/>
      <c r="C100" s="148">
        <f t="shared" si="2"/>
        <v>26</v>
      </c>
      <c r="D100" s="149" t="s">
        <v>330</v>
      </c>
      <c r="E100" s="150">
        <v>6355.48</v>
      </c>
      <c r="F100" s="148" t="s">
        <v>228</v>
      </c>
    </row>
    <row r="101" spans="1:6" x14ac:dyDescent="0.25">
      <c r="A101" s="268"/>
      <c r="B101" s="271"/>
      <c r="C101" s="148">
        <f t="shared" si="2"/>
        <v>27</v>
      </c>
      <c r="D101" s="149" t="s">
        <v>331</v>
      </c>
      <c r="E101" s="150">
        <v>907585</v>
      </c>
      <c r="F101" s="148" t="s">
        <v>228</v>
      </c>
    </row>
    <row r="102" spans="1:6" ht="30" x14ac:dyDescent="0.25">
      <c r="A102" s="268"/>
      <c r="B102" s="271"/>
      <c r="C102" s="148">
        <f t="shared" si="2"/>
        <v>28</v>
      </c>
      <c r="D102" s="149" t="s">
        <v>332</v>
      </c>
      <c r="E102" s="150">
        <v>18880</v>
      </c>
      <c r="F102" s="148" t="s">
        <v>228</v>
      </c>
    </row>
    <row r="103" spans="1:6" ht="45" x14ac:dyDescent="0.25">
      <c r="A103" s="268"/>
      <c r="B103" s="271"/>
      <c r="C103" s="148">
        <f t="shared" si="2"/>
        <v>29</v>
      </c>
      <c r="D103" s="149" t="s">
        <v>333</v>
      </c>
      <c r="E103" s="150">
        <v>880</v>
      </c>
      <c r="F103" s="148" t="s">
        <v>228</v>
      </c>
    </row>
    <row r="104" spans="1:6" ht="30" x14ac:dyDescent="0.25">
      <c r="A104" s="268"/>
      <c r="B104" s="271"/>
      <c r="C104" s="148">
        <f t="shared" si="2"/>
        <v>30</v>
      </c>
      <c r="D104" s="149" t="s">
        <v>334</v>
      </c>
      <c r="E104" s="150">
        <v>725.7</v>
      </c>
      <c r="F104" s="148" t="s">
        <v>228</v>
      </c>
    </row>
    <row r="105" spans="1:6" ht="30" x14ac:dyDescent="0.25">
      <c r="A105" s="268"/>
      <c r="B105" s="271"/>
      <c r="C105" s="148">
        <f t="shared" si="2"/>
        <v>31</v>
      </c>
      <c r="D105" s="149" t="s">
        <v>335</v>
      </c>
      <c r="E105" s="150">
        <v>417.72</v>
      </c>
      <c r="F105" s="148" t="s">
        <v>228</v>
      </c>
    </row>
    <row r="106" spans="1:6" ht="30" x14ac:dyDescent="0.25">
      <c r="A106" s="268"/>
      <c r="B106" s="271"/>
      <c r="C106" s="148">
        <f t="shared" si="2"/>
        <v>32</v>
      </c>
      <c r="D106" s="149" t="s">
        <v>336</v>
      </c>
      <c r="E106" s="150">
        <v>1260.24</v>
      </c>
      <c r="F106" s="148" t="s">
        <v>228</v>
      </c>
    </row>
    <row r="107" spans="1:6" ht="30" x14ac:dyDescent="0.25">
      <c r="A107" s="268"/>
      <c r="B107" s="271"/>
      <c r="C107" s="148">
        <f t="shared" si="2"/>
        <v>33</v>
      </c>
      <c r="D107" s="149" t="s">
        <v>337</v>
      </c>
      <c r="E107" s="150">
        <v>870.84</v>
      </c>
      <c r="F107" s="148" t="s">
        <v>228</v>
      </c>
    </row>
    <row r="108" spans="1:6" x14ac:dyDescent="0.25">
      <c r="A108" s="268"/>
      <c r="B108" s="271"/>
      <c r="C108" s="148">
        <f t="shared" si="2"/>
        <v>34</v>
      </c>
      <c r="D108" s="279" t="s">
        <v>338</v>
      </c>
      <c r="E108" s="280">
        <v>923.94</v>
      </c>
      <c r="F108" s="148" t="s">
        <v>228</v>
      </c>
    </row>
    <row r="109" spans="1:6" x14ac:dyDescent="0.25">
      <c r="A109" s="268"/>
      <c r="B109" s="271"/>
      <c r="C109" s="148">
        <f t="shared" si="2"/>
        <v>35</v>
      </c>
      <c r="D109" s="279"/>
      <c r="E109" s="280"/>
      <c r="F109" s="148" t="s">
        <v>228</v>
      </c>
    </row>
    <row r="110" spans="1:6" ht="30" x14ac:dyDescent="0.25">
      <c r="A110" s="268"/>
      <c r="B110" s="271"/>
      <c r="C110" s="148">
        <f t="shared" si="2"/>
        <v>36</v>
      </c>
      <c r="D110" s="149" t="s">
        <v>339</v>
      </c>
      <c r="E110" s="150">
        <v>2749.4</v>
      </c>
      <c r="F110" s="148" t="s">
        <v>228</v>
      </c>
    </row>
    <row r="111" spans="1:6" x14ac:dyDescent="0.25">
      <c r="A111" s="268"/>
      <c r="B111" s="271"/>
      <c r="C111" s="148">
        <f t="shared" si="2"/>
        <v>37</v>
      </c>
      <c r="D111" s="149" t="s">
        <v>340</v>
      </c>
      <c r="E111" s="150">
        <v>2875.66</v>
      </c>
      <c r="F111" s="148" t="s">
        <v>228</v>
      </c>
    </row>
    <row r="112" spans="1:6" ht="30" x14ac:dyDescent="0.25">
      <c r="A112" s="268"/>
      <c r="B112" s="271"/>
      <c r="C112" s="148">
        <f t="shared" si="2"/>
        <v>38</v>
      </c>
      <c r="D112" s="149" t="s">
        <v>341</v>
      </c>
      <c r="E112" s="150">
        <v>2306.9</v>
      </c>
      <c r="F112" s="148" t="s">
        <v>228</v>
      </c>
    </row>
    <row r="113" spans="1:6" x14ac:dyDescent="0.25">
      <c r="A113" s="268"/>
      <c r="B113" s="271"/>
      <c r="C113" s="148">
        <f t="shared" si="2"/>
        <v>39</v>
      </c>
      <c r="D113" s="149" t="s">
        <v>342</v>
      </c>
      <c r="E113" s="150">
        <v>247.8</v>
      </c>
      <c r="F113" s="148" t="s">
        <v>228</v>
      </c>
    </row>
    <row r="114" spans="1:6" x14ac:dyDescent="0.25">
      <c r="A114" s="268"/>
      <c r="B114" s="271"/>
      <c r="C114" s="148">
        <f t="shared" si="2"/>
        <v>40</v>
      </c>
      <c r="D114" s="149" t="s">
        <v>343</v>
      </c>
      <c r="E114" s="150">
        <v>383.5</v>
      </c>
      <c r="F114" s="148" t="s">
        <v>228</v>
      </c>
    </row>
    <row r="115" spans="1:6" x14ac:dyDescent="0.25">
      <c r="A115" s="268"/>
      <c r="B115" s="271"/>
      <c r="C115" s="148">
        <f t="shared" si="2"/>
        <v>41</v>
      </c>
      <c r="D115" s="149" t="s">
        <v>344</v>
      </c>
      <c r="E115" s="150">
        <v>699.54</v>
      </c>
      <c r="F115" s="148" t="s">
        <v>228</v>
      </c>
    </row>
    <row r="116" spans="1:6" x14ac:dyDescent="0.25">
      <c r="A116" s="268"/>
      <c r="B116" s="271"/>
      <c r="C116" s="148">
        <f t="shared" si="2"/>
        <v>42</v>
      </c>
      <c r="D116" s="149" t="s">
        <v>345</v>
      </c>
      <c r="E116" s="150">
        <v>330.4</v>
      </c>
      <c r="F116" s="148" t="s">
        <v>228</v>
      </c>
    </row>
    <row r="117" spans="1:6" x14ac:dyDescent="0.25">
      <c r="A117" s="268"/>
      <c r="B117" s="271"/>
      <c r="C117" s="148">
        <f t="shared" si="2"/>
        <v>43</v>
      </c>
      <c r="D117" s="149" t="s">
        <v>346</v>
      </c>
      <c r="E117" s="150">
        <v>383.5</v>
      </c>
      <c r="F117" s="148" t="s">
        <v>228</v>
      </c>
    </row>
    <row r="118" spans="1:6" x14ac:dyDescent="0.25">
      <c r="A118" s="268"/>
      <c r="B118" s="271"/>
      <c r="C118" s="148">
        <f t="shared" si="2"/>
        <v>44</v>
      </c>
      <c r="D118" s="149" t="s">
        <v>347</v>
      </c>
      <c r="E118" s="150">
        <v>3699.55</v>
      </c>
      <c r="F118" s="148" t="s">
        <v>228</v>
      </c>
    </row>
    <row r="119" spans="1:6" ht="30" x14ac:dyDescent="0.25">
      <c r="A119" s="268"/>
      <c r="B119" s="271"/>
      <c r="C119" s="148">
        <f t="shared" si="2"/>
        <v>45</v>
      </c>
      <c r="D119" s="149" t="s">
        <v>348</v>
      </c>
      <c r="E119" s="150">
        <v>182.9</v>
      </c>
      <c r="F119" s="148" t="s">
        <v>228</v>
      </c>
    </row>
    <row r="120" spans="1:6" ht="30" x14ac:dyDescent="0.25">
      <c r="A120" s="268"/>
      <c r="B120" s="271"/>
      <c r="C120" s="148">
        <f t="shared" si="2"/>
        <v>46</v>
      </c>
      <c r="D120" s="149" t="s">
        <v>349</v>
      </c>
      <c r="E120" s="150">
        <v>1655.54</v>
      </c>
      <c r="F120" s="148" t="s">
        <v>228</v>
      </c>
    </row>
    <row r="121" spans="1:6" ht="30" x14ac:dyDescent="0.25">
      <c r="A121" s="268"/>
      <c r="B121" s="271"/>
      <c r="C121" s="148">
        <f t="shared" si="2"/>
        <v>47</v>
      </c>
      <c r="D121" s="149" t="s">
        <v>350</v>
      </c>
      <c r="E121" s="150">
        <v>5664</v>
      </c>
      <c r="F121" s="148" t="s">
        <v>228</v>
      </c>
    </row>
    <row r="122" spans="1:6" x14ac:dyDescent="0.25">
      <c r="A122" s="268"/>
      <c r="B122" s="271"/>
      <c r="C122" s="148">
        <f t="shared" si="2"/>
        <v>48</v>
      </c>
      <c r="D122" s="149" t="s">
        <v>351</v>
      </c>
      <c r="E122" s="150">
        <v>4248</v>
      </c>
      <c r="F122" s="148" t="s">
        <v>228</v>
      </c>
    </row>
    <row r="123" spans="1:6" x14ac:dyDescent="0.25">
      <c r="A123" s="268"/>
      <c r="B123" s="271"/>
      <c r="C123" s="148">
        <f t="shared" si="2"/>
        <v>49</v>
      </c>
      <c r="D123" s="149" t="s">
        <v>352</v>
      </c>
      <c r="E123" s="150">
        <v>886.54</v>
      </c>
      <c r="F123" s="148" t="s">
        <v>228</v>
      </c>
    </row>
    <row r="124" spans="1:6" ht="30" x14ac:dyDescent="0.25">
      <c r="A124" s="268"/>
      <c r="B124" s="271"/>
      <c r="C124" s="148">
        <f t="shared" si="2"/>
        <v>50</v>
      </c>
      <c r="D124" s="149" t="s">
        <v>353</v>
      </c>
      <c r="E124" s="150">
        <v>1268.5</v>
      </c>
      <c r="F124" s="148" t="s">
        <v>228</v>
      </c>
    </row>
    <row r="125" spans="1:6" ht="30" x14ac:dyDescent="0.25">
      <c r="A125" s="268"/>
      <c r="B125" s="271"/>
      <c r="C125" s="148">
        <f t="shared" si="2"/>
        <v>51</v>
      </c>
      <c r="D125" s="151" t="s">
        <v>354</v>
      </c>
      <c r="E125" s="152">
        <v>348.1</v>
      </c>
      <c r="F125" s="148" t="s">
        <v>228</v>
      </c>
    </row>
    <row r="126" spans="1:6" ht="30" x14ac:dyDescent="0.25">
      <c r="A126" s="268"/>
      <c r="B126" s="271"/>
      <c r="C126" s="148">
        <f t="shared" si="2"/>
        <v>52</v>
      </c>
      <c r="D126" s="149" t="s">
        <v>355</v>
      </c>
      <c r="E126" s="150">
        <v>826</v>
      </c>
      <c r="F126" s="148" t="s">
        <v>228</v>
      </c>
    </row>
    <row r="127" spans="1:6" ht="30" x14ac:dyDescent="0.25">
      <c r="A127" s="268"/>
      <c r="B127" s="271"/>
      <c r="C127" s="148">
        <f t="shared" si="2"/>
        <v>53</v>
      </c>
      <c r="D127" s="149" t="s">
        <v>356</v>
      </c>
      <c r="E127" s="150">
        <v>351.64</v>
      </c>
      <c r="F127" s="148" t="s">
        <v>228</v>
      </c>
    </row>
    <row r="128" spans="1:6" x14ac:dyDescent="0.25">
      <c r="A128" s="268"/>
      <c r="B128" s="271"/>
      <c r="C128" s="148">
        <f t="shared" si="2"/>
        <v>54</v>
      </c>
      <c r="D128" s="149" t="s">
        <v>357</v>
      </c>
      <c r="E128" s="150">
        <v>182.9</v>
      </c>
      <c r="F128" s="148" t="s">
        <v>228</v>
      </c>
    </row>
    <row r="129" spans="1:6" ht="30" x14ac:dyDescent="0.25">
      <c r="A129" s="268"/>
      <c r="B129" s="271"/>
      <c r="C129" s="148">
        <f t="shared" si="2"/>
        <v>55</v>
      </c>
      <c r="D129" s="149" t="s">
        <v>358</v>
      </c>
      <c r="E129" s="150">
        <v>562.54</v>
      </c>
      <c r="F129" s="148" t="s">
        <v>228</v>
      </c>
    </row>
    <row r="130" spans="1:6" x14ac:dyDescent="0.25">
      <c r="A130" s="268"/>
      <c r="B130" s="271"/>
      <c r="C130" s="148">
        <f t="shared" si="2"/>
        <v>56</v>
      </c>
      <c r="D130" s="149" t="s">
        <v>359</v>
      </c>
      <c r="E130" s="150">
        <v>3080.54</v>
      </c>
      <c r="F130" s="148" t="s">
        <v>228</v>
      </c>
    </row>
    <row r="131" spans="1:6" x14ac:dyDescent="0.25">
      <c r="A131" s="268"/>
      <c r="B131" s="271"/>
      <c r="C131" s="148">
        <f t="shared" si="2"/>
        <v>57</v>
      </c>
      <c r="D131" s="149" t="s">
        <v>360</v>
      </c>
      <c r="E131" s="150">
        <v>1687.4</v>
      </c>
      <c r="F131" s="148" t="s">
        <v>228</v>
      </c>
    </row>
    <row r="132" spans="1:6" x14ac:dyDescent="0.25">
      <c r="A132" s="268"/>
      <c r="B132" s="271"/>
      <c r="C132" s="148">
        <f t="shared" si="2"/>
        <v>58</v>
      </c>
      <c r="D132" s="149" t="s">
        <v>361</v>
      </c>
      <c r="E132" s="150">
        <v>1416</v>
      </c>
      <c r="F132" s="148" t="s">
        <v>228</v>
      </c>
    </row>
    <row r="133" spans="1:6" x14ac:dyDescent="0.25">
      <c r="A133" s="268"/>
      <c r="B133" s="271"/>
      <c r="C133" s="148">
        <f t="shared" si="2"/>
        <v>59</v>
      </c>
      <c r="D133" s="149" t="s">
        <v>362</v>
      </c>
      <c r="E133" s="150">
        <v>2832</v>
      </c>
      <c r="F133" s="148" t="s">
        <v>228</v>
      </c>
    </row>
    <row r="134" spans="1:6" ht="30" x14ac:dyDescent="0.25">
      <c r="A134" s="268"/>
      <c r="B134" s="271"/>
      <c r="C134" s="148">
        <f t="shared" si="2"/>
        <v>60</v>
      </c>
      <c r="D134" s="149" t="s">
        <v>363</v>
      </c>
      <c r="E134" s="150">
        <v>3163.58</v>
      </c>
      <c r="F134" s="148" t="s">
        <v>228</v>
      </c>
    </row>
    <row r="135" spans="1:6" ht="30" x14ac:dyDescent="0.25">
      <c r="A135" s="268"/>
      <c r="B135" s="271"/>
      <c r="C135" s="148">
        <f t="shared" si="2"/>
        <v>61</v>
      </c>
      <c r="D135" s="149" t="s">
        <v>364</v>
      </c>
      <c r="E135" s="150">
        <v>840.16</v>
      </c>
      <c r="F135" s="148" t="s">
        <v>228</v>
      </c>
    </row>
    <row r="136" spans="1:6" ht="30" x14ac:dyDescent="0.25">
      <c r="A136" s="268"/>
      <c r="B136" s="271"/>
      <c r="C136" s="148">
        <f t="shared" si="2"/>
        <v>62</v>
      </c>
      <c r="D136" s="149" t="s">
        <v>365</v>
      </c>
      <c r="E136" s="150">
        <v>76.7</v>
      </c>
      <c r="F136" s="148" t="s">
        <v>228</v>
      </c>
    </row>
    <row r="137" spans="1:6" ht="30" x14ac:dyDescent="0.25">
      <c r="A137" s="268"/>
      <c r="B137" s="271"/>
      <c r="C137" s="148">
        <f t="shared" si="2"/>
        <v>63</v>
      </c>
      <c r="D137" s="149" t="s">
        <v>366</v>
      </c>
      <c r="E137" s="150">
        <v>115.99</v>
      </c>
      <c r="F137" s="148" t="s">
        <v>228</v>
      </c>
    </row>
    <row r="138" spans="1:6" x14ac:dyDescent="0.25">
      <c r="A138" s="268"/>
      <c r="B138" s="271"/>
      <c r="C138" s="148">
        <f t="shared" si="2"/>
        <v>64</v>
      </c>
      <c r="D138" s="149" t="s">
        <v>367</v>
      </c>
      <c r="E138" s="150">
        <v>70.8</v>
      </c>
      <c r="F138" s="148" t="s">
        <v>228</v>
      </c>
    </row>
    <row r="139" spans="1:6" ht="30" x14ac:dyDescent="0.25">
      <c r="A139" s="268"/>
      <c r="B139" s="271"/>
      <c r="C139" s="148">
        <f t="shared" si="2"/>
        <v>65</v>
      </c>
      <c r="D139" s="149" t="s">
        <v>368</v>
      </c>
      <c r="E139" s="150">
        <v>1.1000000000000001</v>
      </c>
      <c r="F139" s="148" t="s">
        <v>228</v>
      </c>
    </row>
    <row r="140" spans="1:6" x14ac:dyDescent="0.25">
      <c r="A140" s="268"/>
      <c r="B140" s="271"/>
      <c r="C140" s="148">
        <f t="shared" si="2"/>
        <v>66</v>
      </c>
      <c r="D140" s="149" t="s">
        <v>369</v>
      </c>
      <c r="E140" s="150">
        <v>880</v>
      </c>
      <c r="F140" s="148" t="s">
        <v>228</v>
      </c>
    </row>
    <row r="141" spans="1:6" ht="30" x14ac:dyDescent="0.25">
      <c r="A141" s="268"/>
      <c r="B141" s="271"/>
      <c r="C141" s="148">
        <f t="shared" ref="C141:C172" si="3">C140+1</f>
        <v>67</v>
      </c>
      <c r="D141" s="149" t="s">
        <v>370</v>
      </c>
      <c r="E141" s="150">
        <v>8035.8</v>
      </c>
      <c r="F141" s="148" t="s">
        <v>228</v>
      </c>
    </row>
    <row r="142" spans="1:6" ht="30" x14ac:dyDescent="0.25">
      <c r="A142" s="268"/>
      <c r="B142" s="271"/>
      <c r="C142" s="148">
        <f t="shared" si="3"/>
        <v>68</v>
      </c>
      <c r="D142" s="149" t="s">
        <v>371</v>
      </c>
      <c r="E142" s="150">
        <v>7445.8</v>
      </c>
      <c r="F142" s="148" t="s">
        <v>228</v>
      </c>
    </row>
    <row r="143" spans="1:6" ht="30" x14ac:dyDescent="0.25">
      <c r="A143" s="268"/>
      <c r="B143" s="271"/>
      <c r="C143" s="148">
        <f t="shared" si="3"/>
        <v>69</v>
      </c>
      <c r="D143" s="149" t="s">
        <v>372</v>
      </c>
      <c r="E143" s="150">
        <v>97845</v>
      </c>
      <c r="F143" s="148" t="s">
        <v>228</v>
      </c>
    </row>
    <row r="144" spans="1:6" ht="30" x14ac:dyDescent="0.25">
      <c r="A144" s="268"/>
      <c r="B144" s="271"/>
      <c r="C144" s="148">
        <f t="shared" si="3"/>
        <v>70</v>
      </c>
      <c r="D144" s="149" t="s">
        <v>373</v>
      </c>
      <c r="E144" s="150">
        <v>453120</v>
      </c>
      <c r="F144" s="148" t="s">
        <v>228</v>
      </c>
    </row>
    <row r="145" spans="1:6" ht="30" x14ac:dyDescent="0.25">
      <c r="A145" s="268"/>
      <c r="B145" s="271"/>
      <c r="C145" s="148">
        <f t="shared" si="3"/>
        <v>71</v>
      </c>
      <c r="D145" s="149" t="s">
        <v>374</v>
      </c>
      <c r="E145" s="150">
        <v>97845.6</v>
      </c>
      <c r="F145" s="148" t="s">
        <v>228</v>
      </c>
    </row>
    <row r="146" spans="1:6" x14ac:dyDescent="0.25">
      <c r="A146" s="268"/>
      <c r="B146" s="271"/>
      <c r="C146" s="148">
        <f t="shared" si="3"/>
        <v>72</v>
      </c>
      <c r="D146" s="149" t="s">
        <v>375</v>
      </c>
      <c r="E146" s="150">
        <v>741.04</v>
      </c>
      <c r="F146" s="148" t="s">
        <v>228</v>
      </c>
    </row>
    <row r="147" spans="1:6" ht="45" x14ac:dyDescent="0.25">
      <c r="A147" s="268"/>
      <c r="B147" s="271"/>
      <c r="C147" s="148">
        <f t="shared" si="3"/>
        <v>73</v>
      </c>
      <c r="D147" s="149" t="s">
        <v>376</v>
      </c>
      <c r="E147" s="150">
        <v>257146</v>
      </c>
      <c r="F147" s="148" t="s">
        <v>228</v>
      </c>
    </row>
    <row r="148" spans="1:6" ht="30" x14ac:dyDescent="0.25">
      <c r="A148" s="268"/>
      <c r="B148" s="271"/>
      <c r="C148" s="148">
        <f t="shared" si="3"/>
        <v>74</v>
      </c>
      <c r="D148" s="149" t="s">
        <v>377</v>
      </c>
      <c r="E148" s="150">
        <v>1157.58</v>
      </c>
      <c r="F148" s="148" t="s">
        <v>228</v>
      </c>
    </row>
    <row r="149" spans="1:6" ht="30" x14ac:dyDescent="0.25">
      <c r="A149" s="268"/>
      <c r="B149" s="271"/>
      <c r="C149" s="148">
        <f t="shared" si="3"/>
        <v>75</v>
      </c>
      <c r="D149" s="149" t="s">
        <v>378</v>
      </c>
      <c r="E149" s="150">
        <v>15487.6</v>
      </c>
      <c r="F149" s="148" t="s">
        <v>228</v>
      </c>
    </row>
    <row r="150" spans="1:6" ht="60" x14ac:dyDescent="0.25">
      <c r="A150" s="268"/>
      <c r="B150" s="271"/>
      <c r="C150" s="148">
        <f t="shared" si="3"/>
        <v>76</v>
      </c>
      <c r="D150" s="149" t="s">
        <v>379</v>
      </c>
      <c r="E150" s="150">
        <v>347753</v>
      </c>
      <c r="F150" s="148" t="s">
        <v>228</v>
      </c>
    </row>
    <row r="151" spans="1:6" ht="30" x14ac:dyDescent="0.25">
      <c r="A151" s="268"/>
      <c r="B151" s="271"/>
      <c r="C151" s="148">
        <f t="shared" si="3"/>
        <v>77</v>
      </c>
      <c r="D151" s="149" t="s">
        <v>380</v>
      </c>
      <c r="E151" s="150">
        <v>17.600000000000001</v>
      </c>
      <c r="F151" s="148" t="s">
        <v>228</v>
      </c>
    </row>
    <row r="152" spans="1:6" x14ac:dyDescent="0.25">
      <c r="A152" s="268"/>
      <c r="B152" s="271"/>
      <c r="C152" s="148">
        <f t="shared" si="3"/>
        <v>78</v>
      </c>
      <c r="D152" s="149" t="s">
        <v>381</v>
      </c>
      <c r="E152" s="150">
        <v>2832</v>
      </c>
      <c r="F152" s="148" t="s">
        <v>228</v>
      </c>
    </row>
    <row r="153" spans="1:6" x14ac:dyDescent="0.25">
      <c r="A153" s="268"/>
      <c r="B153" s="271"/>
      <c r="C153" s="148">
        <f t="shared" si="3"/>
        <v>79</v>
      </c>
      <c r="D153" s="149" t="s">
        <v>382</v>
      </c>
      <c r="E153" s="150">
        <v>1299.18</v>
      </c>
      <c r="F153" s="148" t="s">
        <v>228</v>
      </c>
    </row>
    <row r="154" spans="1:6" ht="30" x14ac:dyDescent="0.25">
      <c r="A154" s="268"/>
      <c r="B154" s="271"/>
      <c r="C154" s="148">
        <f t="shared" si="3"/>
        <v>80</v>
      </c>
      <c r="D154" s="149" t="s">
        <v>383</v>
      </c>
      <c r="E154" s="150">
        <v>88</v>
      </c>
      <c r="F154" s="148" t="s">
        <v>228</v>
      </c>
    </row>
    <row r="155" spans="1:6" ht="30" x14ac:dyDescent="0.25">
      <c r="A155" s="268"/>
      <c r="B155" s="271"/>
      <c r="C155" s="148">
        <f t="shared" si="3"/>
        <v>81</v>
      </c>
      <c r="D155" s="149" t="s">
        <v>384</v>
      </c>
      <c r="E155" s="150">
        <v>44</v>
      </c>
      <c r="F155" s="148" t="s">
        <v>228</v>
      </c>
    </row>
    <row r="156" spans="1:6" ht="30" x14ac:dyDescent="0.25">
      <c r="A156" s="268"/>
      <c r="B156" s="271"/>
      <c r="C156" s="148">
        <f t="shared" si="3"/>
        <v>82</v>
      </c>
      <c r="D156" s="149" t="s">
        <v>385</v>
      </c>
      <c r="E156" s="150">
        <v>6.4</v>
      </c>
      <c r="F156" s="148" t="s">
        <v>228</v>
      </c>
    </row>
    <row r="157" spans="1:6" ht="30" x14ac:dyDescent="0.25">
      <c r="A157" s="268"/>
      <c r="B157" s="271"/>
      <c r="C157" s="148">
        <f t="shared" si="3"/>
        <v>83</v>
      </c>
      <c r="D157" s="149" t="s">
        <v>386</v>
      </c>
      <c r="E157" s="150">
        <v>885</v>
      </c>
      <c r="F157" s="148" t="s">
        <v>228</v>
      </c>
    </row>
    <row r="158" spans="1:6" ht="30" x14ac:dyDescent="0.25">
      <c r="A158" s="268"/>
      <c r="B158" s="271"/>
      <c r="C158" s="148">
        <f t="shared" si="3"/>
        <v>84</v>
      </c>
      <c r="D158" s="149" t="s">
        <v>387</v>
      </c>
      <c r="E158" s="150">
        <v>44</v>
      </c>
      <c r="F158" s="148" t="s">
        <v>228</v>
      </c>
    </row>
    <row r="159" spans="1:6" ht="30" x14ac:dyDescent="0.25">
      <c r="A159" s="268"/>
      <c r="B159" s="271"/>
      <c r="C159" s="148">
        <f t="shared" si="3"/>
        <v>85</v>
      </c>
      <c r="D159" s="149" t="s">
        <v>388</v>
      </c>
      <c r="E159" s="150">
        <v>2537</v>
      </c>
      <c r="F159" s="148" t="s">
        <v>228</v>
      </c>
    </row>
    <row r="160" spans="1:6" ht="30" x14ac:dyDescent="0.25">
      <c r="A160" s="268"/>
      <c r="B160" s="271"/>
      <c r="C160" s="148">
        <f t="shared" si="3"/>
        <v>86</v>
      </c>
      <c r="D160" s="149" t="s">
        <v>389</v>
      </c>
      <c r="E160" s="150">
        <v>175.99</v>
      </c>
      <c r="F160" s="148" t="s">
        <v>228</v>
      </c>
    </row>
    <row r="161" spans="1:6" ht="30" x14ac:dyDescent="0.25">
      <c r="A161" s="268"/>
      <c r="B161" s="271"/>
      <c r="C161" s="148">
        <f t="shared" si="3"/>
        <v>87</v>
      </c>
      <c r="D161" s="149" t="s">
        <v>390</v>
      </c>
      <c r="E161" s="150">
        <v>177</v>
      </c>
      <c r="F161" s="148" t="s">
        <v>228</v>
      </c>
    </row>
    <row r="162" spans="1:6" x14ac:dyDescent="0.25">
      <c r="A162" s="268"/>
      <c r="B162" s="271"/>
      <c r="C162" s="148">
        <f t="shared" si="3"/>
        <v>88</v>
      </c>
      <c r="D162" s="149" t="s">
        <v>391</v>
      </c>
      <c r="E162" s="150">
        <v>2.8</v>
      </c>
      <c r="F162" s="148" t="s">
        <v>228</v>
      </c>
    </row>
    <row r="163" spans="1:6" ht="30" x14ac:dyDescent="0.25">
      <c r="A163" s="268"/>
      <c r="B163" s="271"/>
      <c r="C163" s="148">
        <f t="shared" si="3"/>
        <v>89</v>
      </c>
      <c r="D163" s="149" t="s">
        <v>392</v>
      </c>
      <c r="E163" s="150">
        <v>44</v>
      </c>
      <c r="F163" s="148" t="s">
        <v>228</v>
      </c>
    </row>
    <row r="164" spans="1:6" ht="30" x14ac:dyDescent="0.25">
      <c r="A164" s="268"/>
      <c r="B164" s="271"/>
      <c r="C164" s="148">
        <f t="shared" si="3"/>
        <v>90</v>
      </c>
      <c r="D164" s="149" t="s">
        <v>393</v>
      </c>
      <c r="E164" s="150">
        <v>122.74</v>
      </c>
      <c r="F164" s="148" t="s">
        <v>228</v>
      </c>
    </row>
    <row r="165" spans="1:6" ht="30" x14ac:dyDescent="0.25">
      <c r="A165" s="268"/>
      <c r="B165" s="271"/>
      <c r="C165" s="148">
        <f t="shared" si="3"/>
        <v>91</v>
      </c>
      <c r="D165" s="149" t="s">
        <v>394</v>
      </c>
      <c r="E165" s="150">
        <v>1239</v>
      </c>
      <c r="F165" s="148" t="s">
        <v>228</v>
      </c>
    </row>
    <row r="166" spans="1:6" ht="30" x14ac:dyDescent="0.25">
      <c r="A166" s="269"/>
      <c r="B166" s="272"/>
      <c r="C166" s="148">
        <f t="shared" si="3"/>
        <v>92</v>
      </c>
      <c r="D166" s="149" t="s">
        <v>395</v>
      </c>
      <c r="E166" s="150">
        <v>601.79999999999995</v>
      </c>
      <c r="F166" s="148" t="s">
        <v>228</v>
      </c>
    </row>
    <row r="167" spans="1:6" ht="45" x14ac:dyDescent="0.25">
      <c r="A167" s="273">
        <v>9</v>
      </c>
      <c r="B167" s="276" t="s">
        <v>396</v>
      </c>
      <c r="C167" s="142">
        <v>1</v>
      </c>
      <c r="D167" s="143" t="s">
        <v>397</v>
      </c>
      <c r="E167" s="144">
        <v>150</v>
      </c>
      <c r="F167" s="153">
        <v>45139</v>
      </c>
    </row>
    <row r="168" spans="1:6" x14ac:dyDescent="0.25">
      <c r="A168" s="274"/>
      <c r="B168" s="277"/>
      <c r="C168" s="142">
        <f t="shared" si="3"/>
        <v>2</v>
      </c>
      <c r="D168" s="61" t="s">
        <v>1076</v>
      </c>
      <c r="E168" s="144">
        <v>4000</v>
      </c>
      <c r="F168" s="153">
        <v>45139</v>
      </c>
    </row>
    <row r="169" spans="1:6" x14ac:dyDescent="0.25">
      <c r="A169" s="275"/>
      <c r="B169" s="278"/>
      <c r="C169" s="142">
        <f t="shared" si="3"/>
        <v>3</v>
      </c>
      <c r="D169" s="61"/>
      <c r="E169" s="61"/>
      <c r="F169" s="142"/>
    </row>
    <row r="170" spans="1:6" x14ac:dyDescent="0.25">
      <c r="A170" s="281">
        <v>10</v>
      </c>
      <c r="B170" s="281" t="s">
        <v>398</v>
      </c>
      <c r="C170" s="142">
        <v>1</v>
      </c>
      <c r="D170" s="61" t="s">
        <v>399</v>
      </c>
      <c r="E170" s="144">
        <v>1500</v>
      </c>
      <c r="F170" s="153">
        <v>45139</v>
      </c>
    </row>
    <row r="171" spans="1:6" x14ac:dyDescent="0.25">
      <c r="A171" s="281"/>
      <c r="B171" s="281"/>
      <c r="C171" s="142">
        <f t="shared" si="3"/>
        <v>2</v>
      </c>
      <c r="D171" s="61"/>
      <c r="E171" s="61"/>
      <c r="F171" s="145"/>
    </row>
    <row r="172" spans="1:6" x14ac:dyDescent="0.25">
      <c r="A172" s="281"/>
      <c r="B172" s="281"/>
      <c r="C172" s="142">
        <f t="shared" si="3"/>
        <v>3</v>
      </c>
      <c r="D172" s="61"/>
      <c r="E172" s="61"/>
      <c r="F172" s="61"/>
    </row>
    <row r="173" spans="1:6" x14ac:dyDescent="0.25">
      <c r="A173" s="273">
        <v>11</v>
      </c>
      <c r="B173" s="276" t="s">
        <v>1077</v>
      </c>
      <c r="C173" s="145">
        <v>1</v>
      </c>
      <c r="D173" s="61" t="s">
        <v>1078</v>
      </c>
      <c r="E173" s="144">
        <v>150</v>
      </c>
      <c r="F173" s="153">
        <v>45139</v>
      </c>
    </row>
    <row r="174" spans="1:6" x14ac:dyDescent="0.25">
      <c r="A174" s="274"/>
      <c r="B174" s="277"/>
      <c r="C174" s="145">
        <v>2</v>
      </c>
      <c r="D174" s="61" t="s">
        <v>1079</v>
      </c>
      <c r="E174" s="144">
        <v>290</v>
      </c>
      <c r="F174" s="153">
        <v>45139</v>
      </c>
    </row>
    <row r="175" spans="1:6" x14ac:dyDescent="0.25">
      <c r="A175" s="275"/>
      <c r="B175" s="278"/>
      <c r="C175" s="145">
        <v>3</v>
      </c>
      <c r="D175" s="61"/>
      <c r="E175" s="61"/>
      <c r="F175" s="61"/>
    </row>
  </sheetData>
  <autoFilter ref="A3:F3"/>
  <mergeCells count="20">
    <mergeCell ref="A4:A9"/>
    <mergeCell ref="B4:B9"/>
    <mergeCell ref="A11:A12"/>
    <mergeCell ref="B11:B12"/>
    <mergeCell ref="A13:A14"/>
    <mergeCell ref="B13:B14"/>
    <mergeCell ref="A15:A30"/>
    <mergeCell ref="B15:B30"/>
    <mergeCell ref="A32:A74"/>
    <mergeCell ref="B32:B74"/>
    <mergeCell ref="A75:A166"/>
    <mergeCell ref="B75:B166"/>
    <mergeCell ref="A173:A175"/>
    <mergeCell ref="B173:B175"/>
    <mergeCell ref="D108:D109"/>
    <mergeCell ref="E108:E109"/>
    <mergeCell ref="A167:A169"/>
    <mergeCell ref="B167:B169"/>
    <mergeCell ref="A170:A172"/>
    <mergeCell ref="B170:B17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52" customWidth="1"/>
    <col min="2" max="2" width="34.85546875" customWidth="1"/>
    <col min="3" max="3" width="5.42578125" customWidth="1"/>
    <col min="4" max="4" width="66.140625" customWidth="1"/>
    <col min="5" max="5" width="23.42578125" customWidth="1"/>
    <col min="6" max="6" width="15.42578125" style="52" customWidth="1"/>
  </cols>
  <sheetData>
    <row r="1" spans="1:8" ht="15.75" x14ac:dyDescent="0.25">
      <c r="A1" s="62" t="s">
        <v>104</v>
      </c>
    </row>
    <row r="3" spans="1:8" ht="30" x14ac:dyDescent="0.25">
      <c r="A3" s="48" t="s">
        <v>189</v>
      </c>
      <c r="B3" s="48" t="s">
        <v>400</v>
      </c>
      <c r="C3" s="48" t="s">
        <v>189</v>
      </c>
      <c r="D3" s="48" t="s">
        <v>401</v>
      </c>
      <c r="E3" s="48" t="s">
        <v>402</v>
      </c>
      <c r="F3" s="48" t="s">
        <v>194</v>
      </c>
    </row>
    <row r="4" spans="1:8" x14ac:dyDescent="0.25">
      <c r="A4" s="282">
        <v>1</v>
      </c>
      <c r="B4" s="283" t="s">
        <v>396</v>
      </c>
      <c r="C4" s="53">
        <v>1</v>
      </c>
      <c r="D4" s="63" t="s">
        <v>403</v>
      </c>
      <c r="E4" s="64">
        <v>34825</v>
      </c>
      <c r="F4" s="65">
        <v>44896</v>
      </c>
    </row>
    <row r="5" spans="1:8" x14ac:dyDescent="0.25">
      <c r="A5" s="282"/>
      <c r="B5" s="283"/>
      <c r="C5" s="53">
        <f>C4+1</f>
        <v>2</v>
      </c>
      <c r="D5" s="63" t="s">
        <v>404</v>
      </c>
      <c r="E5" s="64">
        <v>966879</v>
      </c>
      <c r="F5" s="65">
        <v>44896</v>
      </c>
    </row>
    <row r="6" spans="1:8" x14ac:dyDescent="0.25">
      <c r="A6" s="282"/>
      <c r="B6" s="283"/>
      <c r="C6" s="53">
        <f t="shared" ref="C6:C12" si="0">C5+1</f>
        <v>3</v>
      </c>
      <c r="D6" s="63" t="s">
        <v>405</v>
      </c>
      <c r="E6" s="64">
        <v>2162652.5</v>
      </c>
      <c r="F6" s="65">
        <v>44896</v>
      </c>
    </row>
    <row r="7" spans="1:8" ht="30" x14ac:dyDescent="0.25">
      <c r="A7" s="282"/>
      <c r="B7" s="283"/>
      <c r="C7" s="53">
        <f t="shared" si="0"/>
        <v>4</v>
      </c>
      <c r="D7" s="63" t="s">
        <v>406</v>
      </c>
      <c r="E7" s="64">
        <v>62227</v>
      </c>
      <c r="F7" s="65">
        <v>44896</v>
      </c>
    </row>
    <row r="8" spans="1:8" ht="45" x14ac:dyDescent="0.25">
      <c r="A8" s="282"/>
      <c r="B8" s="283"/>
      <c r="C8" s="53">
        <f t="shared" si="0"/>
        <v>5</v>
      </c>
      <c r="D8" s="63" t="s">
        <v>407</v>
      </c>
      <c r="E8" s="64">
        <v>5127317</v>
      </c>
      <c r="F8" s="65">
        <v>44896</v>
      </c>
    </row>
    <row r="9" spans="1:8" ht="45" x14ac:dyDescent="0.25">
      <c r="A9" s="282"/>
      <c r="B9" s="283"/>
      <c r="C9" s="53">
        <f t="shared" si="0"/>
        <v>6</v>
      </c>
      <c r="D9" s="63" t="s">
        <v>408</v>
      </c>
      <c r="E9" s="64">
        <v>7635076.7999999998</v>
      </c>
      <c r="F9" s="65">
        <v>44896</v>
      </c>
    </row>
    <row r="10" spans="1:8" x14ac:dyDescent="0.25">
      <c r="A10" s="282"/>
      <c r="B10" s="283"/>
      <c r="C10" s="53">
        <f t="shared" si="0"/>
        <v>7</v>
      </c>
      <c r="D10" s="63" t="s">
        <v>409</v>
      </c>
      <c r="E10" s="64">
        <v>93147</v>
      </c>
      <c r="F10" s="65">
        <v>44896</v>
      </c>
    </row>
    <row r="11" spans="1:8" x14ac:dyDescent="0.25">
      <c r="A11" s="282"/>
      <c r="B11" s="283"/>
      <c r="C11" s="53">
        <f t="shared" si="0"/>
        <v>8</v>
      </c>
      <c r="D11" s="63" t="s">
        <v>410</v>
      </c>
      <c r="E11" s="64">
        <v>4431568</v>
      </c>
      <c r="F11" s="65">
        <v>44896</v>
      </c>
    </row>
    <row r="12" spans="1:8" x14ac:dyDescent="0.25">
      <c r="A12" s="282"/>
      <c r="B12" s="283"/>
      <c r="C12" s="53">
        <f t="shared" si="0"/>
        <v>9</v>
      </c>
      <c r="D12" s="63" t="s">
        <v>411</v>
      </c>
      <c r="E12" s="64">
        <v>10634218.4</v>
      </c>
      <c r="F12" s="65">
        <v>44896</v>
      </c>
    </row>
    <row r="13" spans="1:8" ht="30" x14ac:dyDescent="0.25">
      <c r="A13" s="265">
        <v>2</v>
      </c>
      <c r="B13" s="266" t="s">
        <v>258</v>
      </c>
      <c r="C13" s="53">
        <v>1</v>
      </c>
      <c r="D13" s="154" t="s">
        <v>412</v>
      </c>
      <c r="E13" s="155">
        <v>1980</v>
      </c>
      <c r="F13" s="156">
        <v>2013</v>
      </c>
      <c r="H13" t="s">
        <v>414</v>
      </c>
    </row>
    <row r="14" spans="1:8" ht="45" x14ac:dyDescent="0.25">
      <c r="A14" s="265"/>
      <c r="B14" s="266"/>
      <c r="C14" s="53">
        <f>C13+1</f>
        <v>2</v>
      </c>
      <c r="D14" s="154" t="s">
        <v>415</v>
      </c>
      <c r="E14" s="155">
        <v>170</v>
      </c>
      <c r="F14" s="156">
        <v>2013</v>
      </c>
    </row>
    <row r="15" spans="1:8" ht="30" x14ac:dyDescent="0.25">
      <c r="A15" s="265"/>
      <c r="B15" s="266"/>
      <c r="C15" s="53">
        <f>C14+1</f>
        <v>3</v>
      </c>
      <c r="D15" s="154" t="s">
        <v>416</v>
      </c>
      <c r="E15" s="155">
        <v>3100</v>
      </c>
      <c r="F15" s="156">
        <v>2013</v>
      </c>
    </row>
    <row r="16" spans="1:8" ht="30" x14ac:dyDescent="0.25">
      <c r="A16" s="265"/>
      <c r="B16" s="266"/>
      <c r="C16" s="53">
        <f>C15+1</f>
        <v>4</v>
      </c>
      <c r="D16" s="154" t="s">
        <v>417</v>
      </c>
      <c r="E16" s="155">
        <v>1200</v>
      </c>
      <c r="F16" s="156">
        <v>2013</v>
      </c>
    </row>
    <row r="17" spans="1:8" ht="30" x14ac:dyDescent="0.25">
      <c r="A17" s="265"/>
      <c r="B17" s="266"/>
      <c r="C17" s="53">
        <f>C16+1</f>
        <v>5</v>
      </c>
      <c r="D17" s="154" t="s">
        <v>417</v>
      </c>
      <c r="E17" s="155">
        <v>3150</v>
      </c>
      <c r="F17" s="156">
        <v>2013</v>
      </c>
    </row>
    <row r="18" spans="1:8" ht="45" x14ac:dyDescent="0.25">
      <c r="A18" s="267"/>
      <c r="B18" s="270"/>
      <c r="C18" s="66">
        <f>C17+1</f>
        <v>6</v>
      </c>
      <c r="D18" s="154" t="s">
        <v>418</v>
      </c>
      <c r="E18" s="155">
        <v>1950</v>
      </c>
      <c r="F18" s="156">
        <v>2013</v>
      </c>
    </row>
    <row r="19" spans="1:8" ht="30" x14ac:dyDescent="0.25">
      <c r="A19" s="267">
        <v>3</v>
      </c>
      <c r="B19" s="270" t="s">
        <v>419</v>
      </c>
      <c r="C19" s="53">
        <v>1</v>
      </c>
      <c r="D19" s="154" t="s">
        <v>420</v>
      </c>
      <c r="E19" s="155">
        <v>290000</v>
      </c>
      <c r="F19" s="156" t="s">
        <v>413</v>
      </c>
      <c r="H19" t="s">
        <v>414</v>
      </c>
    </row>
    <row r="20" spans="1:8" ht="45" x14ac:dyDescent="0.25">
      <c r="A20" s="268"/>
      <c r="B20" s="271"/>
      <c r="C20" s="53">
        <f>C19+1</f>
        <v>2</v>
      </c>
      <c r="D20" s="154" t="s">
        <v>421</v>
      </c>
      <c r="E20" s="155">
        <v>2120000</v>
      </c>
      <c r="F20" s="156" t="s">
        <v>413</v>
      </c>
    </row>
    <row r="21" spans="1:8" ht="30" x14ac:dyDescent="0.25">
      <c r="A21" s="268"/>
      <c r="B21" s="271"/>
      <c r="C21" s="53">
        <f t="shared" ref="C21:C36" si="1">C20+1</f>
        <v>3</v>
      </c>
      <c r="D21" s="154" t="s">
        <v>422</v>
      </c>
      <c r="E21" s="155">
        <v>2120000</v>
      </c>
      <c r="F21" s="156" t="s">
        <v>413</v>
      </c>
    </row>
    <row r="22" spans="1:8" ht="60" x14ac:dyDescent="0.25">
      <c r="A22" s="268"/>
      <c r="B22" s="271"/>
      <c r="C22" s="53">
        <f t="shared" si="1"/>
        <v>4</v>
      </c>
      <c r="D22" s="154" t="s">
        <v>423</v>
      </c>
      <c r="E22" s="155">
        <v>2120000</v>
      </c>
      <c r="F22" s="156" t="s">
        <v>413</v>
      </c>
    </row>
    <row r="23" spans="1:8" ht="30" x14ac:dyDescent="0.25">
      <c r="A23" s="268"/>
      <c r="B23" s="271"/>
      <c r="C23" s="53">
        <f t="shared" si="1"/>
        <v>5</v>
      </c>
      <c r="D23" s="154" t="s">
        <v>424</v>
      </c>
      <c r="E23" s="155">
        <v>2120000</v>
      </c>
      <c r="F23" s="156" t="s">
        <v>413</v>
      </c>
    </row>
    <row r="24" spans="1:8" ht="30" x14ac:dyDescent="0.25">
      <c r="A24" s="268"/>
      <c r="B24" s="271"/>
      <c r="C24" s="53">
        <f t="shared" si="1"/>
        <v>6</v>
      </c>
      <c r="D24" s="154" t="s">
        <v>425</v>
      </c>
      <c r="E24" s="155">
        <v>166306000</v>
      </c>
      <c r="F24" s="156" t="s">
        <v>413</v>
      </c>
    </row>
    <row r="25" spans="1:8" ht="45" x14ac:dyDescent="0.25">
      <c r="A25" s="268"/>
      <c r="B25" s="271"/>
      <c r="C25" s="53">
        <f t="shared" si="1"/>
        <v>7</v>
      </c>
      <c r="D25" s="154" t="s">
        <v>426</v>
      </c>
      <c r="E25" s="155">
        <v>131100000000</v>
      </c>
      <c r="F25" s="156" t="s">
        <v>413</v>
      </c>
    </row>
    <row r="26" spans="1:8" x14ac:dyDescent="0.25">
      <c r="A26" s="268"/>
      <c r="B26" s="271"/>
      <c r="C26" s="53">
        <f t="shared" si="1"/>
        <v>8</v>
      </c>
      <c r="D26" s="154" t="s">
        <v>427</v>
      </c>
      <c r="E26" s="155">
        <v>6247000</v>
      </c>
      <c r="F26" s="156" t="s">
        <v>413</v>
      </c>
    </row>
    <row r="27" spans="1:8" x14ac:dyDescent="0.25">
      <c r="A27" s="268"/>
      <c r="B27" s="271"/>
      <c r="C27" s="53">
        <f t="shared" si="1"/>
        <v>9</v>
      </c>
      <c r="D27" s="154" t="s">
        <v>428</v>
      </c>
      <c r="E27" s="155">
        <v>6247000</v>
      </c>
      <c r="F27" s="156" t="s">
        <v>413</v>
      </c>
    </row>
    <row r="28" spans="1:8" ht="30" x14ac:dyDescent="0.25">
      <c r="A28" s="268"/>
      <c r="B28" s="271"/>
      <c r="C28" s="53">
        <f t="shared" si="1"/>
        <v>10</v>
      </c>
      <c r="D28" s="154" t="s">
        <v>429</v>
      </c>
      <c r="E28" s="155">
        <v>6247000</v>
      </c>
      <c r="F28" s="156" t="s">
        <v>413</v>
      </c>
    </row>
    <row r="29" spans="1:8" x14ac:dyDescent="0.25">
      <c r="A29" s="268"/>
      <c r="B29" s="271"/>
      <c r="C29" s="53">
        <f t="shared" si="1"/>
        <v>11</v>
      </c>
      <c r="D29" s="154" t="s">
        <v>430</v>
      </c>
      <c r="E29" s="155">
        <v>6247000</v>
      </c>
      <c r="F29" s="156" t="s">
        <v>413</v>
      </c>
    </row>
    <row r="30" spans="1:8" ht="30" x14ac:dyDescent="0.25">
      <c r="A30" s="268"/>
      <c r="B30" s="271"/>
      <c r="C30" s="53">
        <f t="shared" si="1"/>
        <v>12</v>
      </c>
      <c r="D30" s="154" t="s">
        <v>431</v>
      </c>
      <c r="E30" s="155">
        <v>166306000</v>
      </c>
      <c r="F30" s="156" t="s">
        <v>413</v>
      </c>
    </row>
    <row r="31" spans="1:8" ht="45" x14ac:dyDescent="0.25">
      <c r="A31" s="268"/>
      <c r="B31" s="271"/>
      <c r="C31" s="53">
        <f t="shared" si="1"/>
        <v>13</v>
      </c>
      <c r="D31" s="154" t="s">
        <v>432</v>
      </c>
      <c r="E31" s="155">
        <v>407500000</v>
      </c>
      <c r="F31" s="156" t="s">
        <v>413</v>
      </c>
    </row>
    <row r="32" spans="1:8" ht="30" x14ac:dyDescent="0.25">
      <c r="A32" s="268"/>
      <c r="B32" s="271"/>
      <c r="C32" s="53">
        <f t="shared" si="1"/>
        <v>14</v>
      </c>
      <c r="D32" s="154" t="s">
        <v>433</v>
      </c>
      <c r="E32" s="155">
        <v>9025000</v>
      </c>
      <c r="F32" s="156" t="s">
        <v>413</v>
      </c>
    </row>
    <row r="33" spans="1:6" x14ac:dyDescent="0.25">
      <c r="A33" s="268"/>
      <c r="B33" s="271"/>
      <c r="C33" s="53">
        <f t="shared" si="1"/>
        <v>15</v>
      </c>
      <c r="D33" s="154" t="s">
        <v>434</v>
      </c>
      <c r="E33" s="155">
        <v>9025000</v>
      </c>
      <c r="F33" s="156" t="s">
        <v>413</v>
      </c>
    </row>
    <row r="34" spans="1:6" x14ac:dyDescent="0.25">
      <c r="A34" s="268"/>
      <c r="B34" s="271"/>
      <c r="C34" s="53">
        <f t="shared" si="1"/>
        <v>16</v>
      </c>
      <c r="D34" s="154" t="s">
        <v>435</v>
      </c>
      <c r="E34" s="155">
        <v>33100000</v>
      </c>
      <c r="F34" s="156" t="s">
        <v>413</v>
      </c>
    </row>
    <row r="35" spans="1:6" ht="30" x14ac:dyDescent="0.25">
      <c r="A35" s="268"/>
      <c r="B35" s="271"/>
      <c r="C35" s="53">
        <f t="shared" si="1"/>
        <v>17</v>
      </c>
      <c r="D35" s="154" t="s">
        <v>436</v>
      </c>
      <c r="E35" s="155">
        <v>36100000</v>
      </c>
      <c r="F35" s="156" t="s">
        <v>413</v>
      </c>
    </row>
    <row r="36" spans="1:6" ht="30" x14ac:dyDescent="0.25">
      <c r="A36" s="269"/>
      <c r="B36" s="272"/>
      <c r="C36" s="53">
        <f t="shared" si="1"/>
        <v>18</v>
      </c>
      <c r="D36" s="154" t="s">
        <v>437</v>
      </c>
      <c r="E36" s="155">
        <v>36100000</v>
      </c>
      <c r="F36" s="156" t="s">
        <v>413</v>
      </c>
    </row>
    <row r="37" spans="1:6" x14ac:dyDescent="0.25">
      <c r="A37" s="67"/>
      <c r="B37" s="46"/>
      <c r="C37" s="46"/>
      <c r="D37" s="46"/>
      <c r="E37" s="46"/>
      <c r="F37" s="67"/>
    </row>
    <row r="38" spans="1:6" x14ac:dyDescent="0.25">
      <c r="A38" s="67"/>
      <c r="B38" s="46"/>
      <c r="C38" s="46"/>
      <c r="D38" s="46"/>
      <c r="E38" s="46"/>
      <c r="F38" s="67"/>
    </row>
    <row r="39" spans="1:6" x14ac:dyDescent="0.25">
      <c r="A39" s="67"/>
      <c r="B39" s="46"/>
      <c r="C39" s="46"/>
      <c r="D39" s="46"/>
      <c r="E39" s="46"/>
      <c r="F39" s="67"/>
    </row>
    <row r="40" spans="1:6" x14ac:dyDescent="0.25">
      <c r="A40" s="67"/>
      <c r="B40" s="46"/>
      <c r="C40" s="46"/>
      <c r="D40" s="46"/>
      <c r="E40" s="46"/>
      <c r="F40" s="67"/>
    </row>
    <row r="41" spans="1:6" x14ac:dyDescent="0.25">
      <c r="A41" s="67"/>
      <c r="B41" s="46"/>
      <c r="C41" s="46"/>
      <c r="D41" s="46"/>
      <c r="E41" s="46"/>
      <c r="F41" s="67"/>
    </row>
    <row r="42" spans="1:6" x14ac:dyDescent="0.25">
      <c r="A42" s="67"/>
      <c r="B42" s="46"/>
      <c r="C42" s="46"/>
      <c r="D42" s="46"/>
      <c r="E42" s="46"/>
      <c r="F42" s="67"/>
    </row>
    <row r="43" spans="1:6" x14ac:dyDescent="0.25">
      <c r="A43" s="67"/>
      <c r="B43" s="46"/>
      <c r="C43" s="46"/>
      <c r="D43" s="46"/>
      <c r="E43" s="46"/>
      <c r="F43" s="67"/>
    </row>
    <row r="44" spans="1:6" x14ac:dyDescent="0.25">
      <c r="A44" s="67"/>
      <c r="B44" s="46"/>
      <c r="C44" s="46"/>
      <c r="D44" s="46"/>
      <c r="E44" s="46"/>
      <c r="F44" s="67"/>
    </row>
    <row r="45" spans="1:6" x14ac:dyDescent="0.25">
      <c r="A45" s="67"/>
      <c r="B45" s="46"/>
      <c r="C45" s="46"/>
      <c r="D45" s="46"/>
      <c r="E45" s="46"/>
      <c r="F45" s="67"/>
    </row>
    <row r="46" spans="1:6" x14ac:dyDescent="0.25">
      <c r="A46" s="67"/>
      <c r="B46" s="46"/>
      <c r="C46" s="46"/>
      <c r="D46" s="46"/>
      <c r="E46" s="46"/>
      <c r="F46" s="67"/>
    </row>
    <row r="47" spans="1:6" x14ac:dyDescent="0.25">
      <c r="A47" s="67"/>
      <c r="B47" s="46"/>
      <c r="C47" s="46"/>
      <c r="D47" s="46"/>
      <c r="E47" s="46"/>
      <c r="F47" s="67"/>
    </row>
    <row r="48" spans="1:6" x14ac:dyDescent="0.25">
      <c r="A48" s="67"/>
      <c r="B48" s="46"/>
      <c r="C48" s="46"/>
      <c r="D48" s="46"/>
      <c r="E48" s="46"/>
      <c r="F48" s="67"/>
    </row>
    <row r="49" spans="1:6" x14ac:dyDescent="0.25">
      <c r="A49" s="67"/>
      <c r="B49" s="46"/>
      <c r="C49" s="46"/>
      <c r="D49" s="46"/>
      <c r="E49" s="46"/>
      <c r="F49" s="67"/>
    </row>
    <row r="50" spans="1:6" x14ac:dyDescent="0.25">
      <c r="A50" s="67"/>
      <c r="B50" s="46"/>
      <c r="C50" s="46"/>
      <c r="D50" s="46"/>
      <c r="E50" s="46"/>
      <c r="F50" s="67"/>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438</v>
      </c>
    </row>
    <row r="2" spans="1:2" x14ac:dyDescent="0.25">
      <c r="A2" s="10">
        <v>1</v>
      </c>
      <c r="B2" s="43" t="s">
        <v>123</v>
      </c>
    </row>
    <row r="3" spans="1:2" x14ac:dyDescent="0.25">
      <c r="A3" s="10">
        <f>A2+1</f>
        <v>2</v>
      </c>
      <c r="B3" s="43" t="s">
        <v>186</v>
      </c>
    </row>
    <row r="4" spans="1:2" x14ac:dyDescent="0.25">
      <c r="A4" s="10">
        <f t="shared" ref="A4:A19" si="0">A3+1</f>
        <v>3</v>
      </c>
      <c r="B4" s="43" t="s">
        <v>185</v>
      </c>
    </row>
    <row r="5" spans="1:2" x14ac:dyDescent="0.25">
      <c r="A5" s="10">
        <f t="shared" si="0"/>
        <v>4</v>
      </c>
      <c r="B5" s="43" t="s">
        <v>174</v>
      </c>
    </row>
    <row r="6" spans="1:2" ht="45" x14ac:dyDescent="0.25">
      <c r="A6" s="10">
        <f t="shared" si="0"/>
        <v>5</v>
      </c>
      <c r="B6" s="43" t="s">
        <v>156</v>
      </c>
    </row>
    <row r="7" spans="1:2" x14ac:dyDescent="0.25">
      <c r="A7" s="10">
        <f t="shared" si="0"/>
        <v>6</v>
      </c>
      <c r="B7" s="43" t="s">
        <v>172</v>
      </c>
    </row>
    <row r="8" spans="1:2" x14ac:dyDescent="0.25">
      <c r="A8" s="10">
        <f t="shared" si="0"/>
        <v>7</v>
      </c>
      <c r="B8" s="43" t="s">
        <v>142</v>
      </c>
    </row>
    <row r="9" spans="1:2" x14ac:dyDescent="0.25">
      <c r="A9" s="10">
        <f t="shared" si="0"/>
        <v>8</v>
      </c>
      <c r="B9" s="43" t="s">
        <v>151</v>
      </c>
    </row>
    <row r="10" spans="1:2" x14ac:dyDescent="0.25">
      <c r="A10" s="10">
        <f t="shared" si="0"/>
        <v>9</v>
      </c>
      <c r="B10" s="43" t="s">
        <v>183</v>
      </c>
    </row>
    <row r="11" spans="1:2" ht="30" x14ac:dyDescent="0.25">
      <c r="A11" s="10">
        <f t="shared" si="0"/>
        <v>10</v>
      </c>
      <c r="B11" s="43" t="s">
        <v>159</v>
      </c>
    </row>
    <row r="12" spans="1:2" x14ac:dyDescent="0.25">
      <c r="A12" s="10">
        <f t="shared" si="0"/>
        <v>11</v>
      </c>
      <c r="B12" s="43" t="s">
        <v>173</v>
      </c>
    </row>
    <row r="13" spans="1:2" x14ac:dyDescent="0.25">
      <c r="A13" s="10">
        <f t="shared" si="0"/>
        <v>12</v>
      </c>
      <c r="B13" s="43" t="s">
        <v>181</v>
      </c>
    </row>
    <row r="14" spans="1:2" x14ac:dyDescent="0.25">
      <c r="A14" s="10">
        <f t="shared" si="0"/>
        <v>13</v>
      </c>
      <c r="B14" s="43" t="s">
        <v>182</v>
      </c>
    </row>
    <row r="15" spans="1:2" x14ac:dyDescent="0.25">
      <c r="A15" s="10">
        <f t="shared" si="0"/>
        <v>14</v>
      </c>
      <c r="B15" s="61" t="s">
        <v>439</v>
      </c>
    </row>
    <row r="16" spans="1:2" x14ac:dyDescent="0.25">
      <c r="A16" s="10">
        <f t="shared" si="0"/>
        <v>15</v>
      </c>
      <c r="B16" s="61" t="s">
        <v>118</v>
      </c>
    </row>
    <row r="17" spans="1:2" x14ac:dyDescent="0.25">
      <c r="A17" s="10">
        <f t="shared" si="0"/>
        <v>16</v>
      </c>
      <c r="B17" s="61" t="s">
        <v>139</v>
      </c>
    </row>
    <row r="18" spans="1:2" x14ac:dyDescent="0.25">
      <c r="A18" s="10">
        <f t="shared" si="0"/>
        <v>17</v>
      </c>
      <c r="B18" s="61" t="s">
        <v>141</v>
      </c>
    </row>
    <row r="19" spans="1:2" x14ac:dyDescent="0.25">
      <c r="A19" s="10">
        <f t="shared" si="0"/>
        <v>18</v>
      </c>
      <c r="B19" s="61" t="s">
        <v>140</v>
      </c>
    </row>
    <row r="20" spans="1:2" x14ac:dyDescent="0.25">
      <c r="A20" s="10">
        <v>19</v>
      </c>
      <c r="B20" s="61" t="s">
        <v>175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41" t="s">
        <v>440</v>
      </c>
      <c r="D1" s="41"/>
      <c r="E1" s="41"/>
      <c r="F1" s="41"/>
      <c r="G1" s="41"/>
      <c r="H1" s="41"/>
      <c r="I1" s="41"/>
      <c r="J1" s="41"/>
      <c r="K1" s="41"/>
      <c r="L1" s="41"/>
      <c r="M1" s="41"/>
      <c r="N1" s="41"/>
      <c r="O1" s="41"/>
      <c r="P1" s="41"/>
      <c r="Q1" s="41"/>
      <c r="R1" s="41"/>
      <c r="S1" s="41"/>
      <c r="T1" s="41"/>
      <c r="U1" s="41"/>
      <c r="V1" s="41"/>
      <c r="W1" s="41"/>
    </row>
    <row r="2" spans="1:23" ht="12.75" customHeight="1" x14ac:dyDescent="0.25">
      <c r="C2" s="68" t="s">
        <v>441</v>
      </c>
      <c r="D2" s="68"/>
      <c r="E2" s="68"/>
      <c r="F2" s="68"/>
      <c r="G2" s="68"/>
    </row>
    <row r="3" spans="1:23" ht="12.75" customHeight="1" x14ac:dyDescent="0.25">
      <c r="C3" s="69" t="s">
        <v>442</v>
      </c>
      <c r="D3" s="69" t="s">
        <v>443</v>
      </c>
      <c r="E3" s="69" t="s">
        <v>442</v>
      </c>
      <c r="F3" s="69" t="s">
        <v>442</v>
      </c>
      <c r="G3" s="69" t="s">
        <v>442</v>
      </c>
      <c r="H3" t="s">
        <v>1072</v>
      </c>
      <c r="I3" s="70" t="s">
        <v>444</v>
      </c>
      <c r="P3" s="70" t="s">
        <v>1071</v>
      </c>
    </row>
    <row r="4" spans="1:23" ht="12.75" customHeight="1" x14ac:dyDescent="0.25">
      <c r="C4" s="69" t="s">
        <v>442</v>
      </c>
      <c r="D4" s="69" t="s">
        <v>445</v>
      </c>
      <c r="E4" s="69" t="s">
        <v>446</v>
      </c>
      <c r="F4" s="69" t="s">
        <v>447</v>
      </c>
      <c r="G4" s="69" t="s">
        <v>448</v>
      </c>
      <c r="I4" s="69" t="s">
        <v>445</v>
      </c>
      <c r="J4" s="69" t="s">
        <v>446</v>
      </c>
      <c r="K4" s="69" t="s">
        <v>447</v>
      </c>
      <c r="L4" s="69" t="s">
        <v>448</v>
      </c>
    </row>
    <row r="5" spans="1:23" ht="12.75" customHeight="1" x14ac:dyDescent="0.25">
      <c r="C5" s="69"/>
      <c r="D5" s="69"/>
      <c r="E5" s="69"/>
      <c r="F5" s="69"/>
      <c r="G5" s="69"/>
      <c r="I5" s="71">
        <v>17</v>
      </c>
      <c r="J5">
        <v>18</v>
      </c>
      <c r="K5">
        <v>22</v>
      </c>
      <c r="L5">
        <v>20</v>
      </c>
    </row>
    <row r="6" spans="1:23" ht="12.75" customHeight="1" x14ac:dyDescent="0.25">
      <c r="A6" s="69" t="s">
        <v>449</v>
      </c>
      <c r="B6" s="71"/>
      <c r="D6" s="72">
        <v>63260.3</v>
      </c>
      <c r="E6" s="72">
        <v>65093.7</v>
      </c>
      <c r="F6" s="72">
        <v>71334.399999999994</v>
      </c>
      <c r="G6" s="72">
        <v>71203.600000000006</v>
      </c>
      <c r="H6" s="136">
        <f>AVERAGE(D6:G6)</f>
        <v>67723</v>
      </c>
      <c r="I6" s="73">
        <f>D6/I$5/8</f>
        <v>465.14926470588239</v>
      </c>
      <c r="J6" s="73">
        <f t="shared" ref="J6:L17" si="0">E6/J$5/8</f>
        <v>452.03958333333333</v>
      </c>
      <c r="K6" s="73">
        <f t="shared" si="0"/>
        <v>405.30909090909086</v>
      </c>
      <c r="L6" s="73">
        <f t="shared" si="0"/>
        <v>445.02250000000004</v>
      </c>
      <c r="P6" s="74">
        <f>AVERAGE(I6:L6)*1.302</f>
        <v>575.32790287767375</v>
      </c>
    </row>
    <row r="7" spans="1:23" ht="12.75" customHeight="1" x14ac:dyDescent="0.25">
      <c r="A7" s="69" t="s">
        <v>450</v>
      </c>
      <c r="B7" s="69" t="s">
        <v>451</v>
      </c>
      <c r="C7" s="69" t="s">
        <v>452</v>
      </c>
      <c r="D7" s="72">
        <v>37607.699999999997</v>
      </c>
      <c r="E7" s="72">
        <v>37138.6</v>
      </c>
      <c r="F7" s="75">
        <v>41727</v>
      </c>
      <c r="G7" s="72">
        <v>41241.5</v>
      </c>
      <c r="H7" s="136">
        <f t="shared" ref="H7:H70" si="1">AVERAGE(D7:G7)</f>
        <v>39428.699999999997</v>
      </c>
      <c r="I7" s="73">
        <f t="shared" ref="I7:L51" si="2">D7/I$5/8</f>
        <v>276.52720588235292</v>
      </c>
      <c r="J7" s="73">
        <f t="shared" si="0"/>
        <v>257.90694444444443</v>
      </c>
      <c r="K7" s="73">
        <f t="shared" si="0"/>
        <v>237.08522727272728</v>
      </c>
      <c r="L7" s="73">
        <f t="shared" si="0"/>
        <v>257.75937499999998</v>
      </c>
      <c r="P7" s="74">
        <f t="shared" ref="P7:P70" si="3">AVERAGE(I7:L7)*1.302</f>
        <v>335.03023397114526</v>
      </c>
    </row>
    <row r="8" spans="1:23" ht="12.75" customHeight="1" x14ac:dyDescent="0.25">
      <c r="C8" s="69" t="s">
        <v>453</v>
      </c>
      <c r="D8" s="72">
        <v>37310.1</v>
      </c>
      <c r="E8" s="72">
        <v>39769.699999999997</v>
      </c>
      <c r="F8" s="72">
        <v>40543.9</v>
      </c>
      <c r="G8" s="72">
        <v>41199.599999999999</v>
      </c>
      <c r="H8" s="136">
        <f t="shared" si="1"/>
        <v>39705.824999999997</v>
      </c>
      <c r="I8" s="73">
        <f t="shared" si="2"/>
        <v>274.33897058823527</v>
      </c>
      <c r="J8" s="73">
        <f t="shared" si="0"/>
        <v>276.17847222222218</v>
      </c>
      <c r="K8" s="73">
        <f t="shared" si="0"/>
        <v>230.36306818181819</v>
      </c>
      <c r="L8" s="73">
        <f t="shared" si="0"/>
        <v>257.4975</v>
      </c>
      <c r="P8" s="74">
        <f t="shared" si="3"/>
        <v>337.99204257798573</v>
      </c>
    </row>
    <row r="9" spans="1:23" ht="12.75" customHeight="1" x14ac:dyDescent="0.25">
      <c r="C9" s="69" t="s">
        <v>454</v>
      </c>
      <c r="D9" s="72">
        <v>48482.400000000001</v>
      </c>
      <c r="E9" s="72">
        <v>40493.5</v>
      </c>
      <c r="F9" s="72">
        <v>41623.1</v>
      </c>
      <c r="G9" s="72">
        <v>47934.5</v>
      </c>
      <c r="H9" s="136">
        <f t="shared" si="1"/>
        <v>44633.375</v>
      </c>
      <c r="I9" s="73">
        <f t="shared" si="2"/>
        <v>356.48823529411766</v>
      </c>
      <c r="J9" s="73">
        <f t="shared" si="0"/>
        <v>281.20486111111109</v>
      </c>
      <c r="K9" s="73">
        <f t="shared" si="0"/>
        <v>236.49488636363637</v>
      </c>
      <c r="L9" s="73">
        <f t="shared" si="0"/>
        <v>299.59062499999999</v>
      </c>
      <c r="P9" s="74">
        <f t="shared" si="3"/>
        <v>382.06493682876561</v>
      </c>
    </row>
    <row r="10" spans="1:23" ht="12.75" customHeight="1" x14ac:dyDescent="0.25">
      <c r="C10" s="69" t="s">
        <v>455</v>
      </c>
      <c r="D10" s="72">
        <v>46566.5</v>
      </c>
      <c r="E10" s="72">
        <v>43273.2</v>
      </c>
      <c r="F10" s="72">
        <v>47346.9</v>
      </c>
      <c r="G10" s="72">
        <v>46388.1</v>
      </c>
      <c r="H10" s="136">
        <f t="shared" si="1"/>
        <v>45893.675000000003</v>
      </c>
      <c r="I10" s="73">
        <f t="shared" si="2"/>
        <v>342.40073529411762</v>
      </c>
      <c r="J10" s="73">
        <f t="shared" si="0"/>
        <v>300.50833333333333</v>
      </c>
      <c r="K10" s="73">
        <f t="shared" si="0"/>
        <v>269.01647727272729</v>
      </c>
      <c r="L10" s="73">
        <f t="shared" si="0"/>
        <v>289.92562499999997</v>
      </c>
      <c r="P10" s="74">
        <f t="shared" si="3"/>
        <v>391.20255612800804</v>
      </c>
    </row>
    <row r="11" spans="1:23" ht="12.75" customHeight="1" x14ac:dyDescent="0.25">
      <c r="C11" s="69" t="s">
        <v>456</v>
      </c>
      <c r="D11" s="72">
        <v>38415.699999999997</v>
      </c>
      <c r="E11" s="72">
        <v>35564.199999999997</v>
      </c>
      <c r="F11" s="72">
        <v>39670.400000000001</v>
      </c>
      <c r="G11" s="72">
        <v>40152.1</v>
      </c>
      <c r="H11" s="136">
        <f t="shared" si="1"/>
        <v>38450.6</v>
      </c>
      <c r="I11" s="73">
        <f t="shared" si="2"/>
        <v>282.46838235294115</v>
      </c>
      <c r="J11" s="73">
        <f t="shared" si="0"/>
        <v>246.9736111111111</v>
      </c>
      <c r="K11" s="73">
        <f t="shared" si="0"/>
        <v>225.4</v>
      </c>
      <c r="L11" s="73">
        <f t="shared" si="0"/>
        <v>250.950625</v>
      </c>
      <c r="P11" s="74">
        <f t="shared" si="3"/>
        <v>327.38549731004906</v>
      </c>
    </row>
    <row r="12" spans="1:23" ht="12.75" customHeight="1" x14ac:dyDescent="0.25">
      <c r="C12" s="69" t="s">
        <v>457</v>
      </c>
      <c r="D12" s="72">
        <v>36643.5</v>
      </c>
      <c r="E12" s="72">
        <v>37143.4</v>
      </c>
      <c r="F12" s="72">
        <v>41681.5</v>
      </c>
      <c r="G12" s="75">
        <v>40904</v>
      </c>
      <c r="H12" s="136">
        <f t="shared" si="1"/>
        <v>39093.1</v>
      </c>
      <c r="I12" s="73">
        <f t="shared" si="2"/>
        <v>269.4375</v>
      </c>
      <c r="J12" s="73">
        <f t="shared" si="0"/>
        <v>257.94027777777779</v>
      </c>
      <c r="K12" s="73">
        <f t="shared" si="0"/>
        <v>236.82670454545453</v>
      </c>
      <c r="L12" s="73">
        <f t="shared" si="0"/>
        <v>255.65</v>
      </c>
      <c r="P12" s="74">
        <f t="shared" si="3"/>
        <v>331.96263399621211</v>
      </c>
    </row>
    <row r="13" spans="1:23" ht="12.75" customHeight="1" x14ac:dyDescent="0.25">
      <c r="C13" s="69" t="s">
        <v>458</v>
      </c>
      <c r="D13" s="72">
        <v>35699.5</v>
      </c>
      <c r="E13" s="72">
        <v>34776.1</v>
      </c>
      <c r="F13" s="72">
        <v>37160.699999999997</v>
      </c>
      <c r="G13" s="72">
        <v>36466.400000000001</v>
      </c>
      <c r="H13" s="136">
        <f t="shared" si="1"/>
        <v>36025.675000000003</v>
      </c>
      <c r="I13" s="73">
        <f t="shared" si="2"/>
        <v>262.49632352941177</v>
      </c>
      <c r="J13" s="73">
        <f t="shared" si="0"/>
        <v>241.50069444444443</v>
      </c>
      <c r="K13" s="73">
        <f t="shared" si="0"/>
        <v>211.1403409090909</v>
      </c>
      <c r="L13" s="73">
        <f t="shared" si="0"/>
        <v>227.91500000000002</v>
      </c>
      <c r="P13" s="74">
        <f t="shared" si="3"/>
        <v>306.9635428163993</v>
      </c>
    </row>
    <row r="14" spans="1:23" ht="12.75" customHeight="1" x14ac:dyDescent="0.25">
      <c r="B14" s="69" t="s">
        <v>459</v>
      </c>
      <c r="C14" s="69" t="s">
        <v>460</v>
      </c>
      <c r="D14" s="72">
        <v>32104.3</v>
      </c>
      <c r="E14" s="72">
        <v>34239.4</v>
      </c>
      <c r="F14" s="72">
        <v>34316.300000000003</v>
      </c>
      <c r="G14" s="75">
        <v>34924</v>
      </c>
      <c r="H14" s="136">
        <f t="shared" si="1"/>
        <v>33896</v>
      </c>
      <c r="I14" s="73">
        <f t="shared" si="2"/>
        <v>236.06102941176471</v>
      </c>
      <c r="J14" s="73">
        <f t="shared" si="0"/>
        <v>237.77361111111111</v>
      </c>
      <c r="K14" s="73">
        <f t="shared" si="0"/>
        <v>194.97897727272729</v>
      </c>
      <c r="L14" s="73">
        <f t="shared" si="0"/>
        <v>218.27500000000001</v>
      </c>
      <c r="P14" s="74">
        <f t="shared" si="3"/>
        <v>288.74734509246883</v>
      </c>
    </row>
    <row r="15" spans="1:23" ht="12.75" customHeight="1" x14ac:dyDescent="0.25">
      <c r="C15" s="69" t="s">
        <v>461</v>
      </c>
      <c r="D15" s="72">
        <v>54793.3</v>
      </c>
      <c r="E15" s="72">
        <v>59663.6</v>
      </c>
      <c r="F15" s="75">
        <v>60024</v>
      </c>
      <c r="G15" s="72">
        <v>57617.1</v>
      </c>
      <c r="H15" s="136">
        <f t="shared" si="1"/>
        <v>58024.5</v>
      </c>
      <c r="I15" s="73">
        <f t="shared" si="2"/>
        <v>402.89191176470592</v>
      </c>
      <c r="J15" s="73">
        <f t="shared" si="0"/>
        <v>414.33055555555552</v>
      </c>
      <c r="K15" s="73">
        <f t="shared" si="0"/>
        <v>341.04545454545456</v>
      </c>
      <c r="L15" s="73">
        <f t="shared" si="0"/>
        <v>360.106875</v>
      </c>
      <c r="P15" s="74">
        <f t="shared" si="3"/>
        <v>494.23099637979055</v>
      </c>
    </row>
    <row r="16" spans="1:23" ht="12.75" customHeight="1" x14ac:dyDescent="0.25">
      <c r="C16" s="69" t="s">
        <v>462</v>
      </c>
      <c r="D16" s="75">
        <v>24171</v>
      </c>
      <c r="E16" s="72">
        <v>26519.8</v>
      </c>
      <c r="F16" s="72">
        <v>30065.7</v>
      </c>
      <c r="G16" s="72">
        <v>25882.6</v>
      </c>
      <c r="H16" s="136">
        <f t="shared" si="1"/>
        <v>26659.775000000001</v>
      </c>
      <c r="I16" s="73">
        <f t="shared" si="2"/>
        <v>177.72794117647058</v>
      </c>
      <c r="J16" s="73">
        <f t="shared" si="0"/>
        <v>184.16527777777776</v>
      </c>
      <c r="K16" s="73">
        <f t="shared" si="0"/>
        <v>170.82784090909092</v>
      </c>
      <c r="L16" s="73">
        <f t="shared" si="0"/>
        <v>161.76624999999999</v>
      </c>
      <c r="P16" s="74">
        <f t="shared" si="3"/>
        <v>226.05561936051694</v>
      </c>
    </row>
    <row r="17" spans="1:16" ht="12.75" customHeight="1" x14ac:dyDescent="0.25">
      <c r="C17" s="69" t="s">
        <v>463</v>
      </c>
      <c r="D17" s="72">
        <v>41975.5</v>
      </c>
      <c r="E17" s="72">
        <v>43849.599999999999</v>
      </c>
      <c r="F17" s="75">
        <v>45588</v>
      </c>
      <c r="G17" s="72">
        <v>50178.5</v>
      </c>
      <c r="H17" s="136">
        <f t="shared" si="1"/>
        <v>45397.9</v>
      </c>
      <c r="I17" s="73">
        <f t="shared" si="2"/>
        <v>308.64338235294116</v>
      </c>
      <c r="J17" s="73">
        <f t="shared" si="0"/>
        <v>304.51111111111112</v>
      </c>
      <c r="K17" s="73">
        <f t="shared" si="0"/>
        <v>259.02272727272725</v>
      </c>
      <c r="L17" s="73">
        <f t="shared" si="0"/>
        <v>313.61562500000002</v>
      </c>
      <c r="P17" s="74">
        <f t="shared" si="3"/>
        <v>385.97557128732177</v>
      </c>
    </row>
    <row r="18" spans="1:16" ht="12.75" customHeight="1" x14ac:dyDescent="0.25">
      <c r="B18" s="69" t="s">
        <v>464</v>
      </c>
      <c r="C18" s="69" t="s">
        <v>465</v>
      </c>
      <c r="D18" s="72">
        <v>142836.9</v>
      </c>
      <c r="E18" s="72">
        <v>116634.1</v>
      </c>
      <c r="F18" s="72">
        <v>132643.6</v>
      </c>
      <c r="G18" s="72">
        <v>170304.2</v>
      </c>
      <c r="H18" s="136">
        <f t="shared" si="1"/>
        <v>140604.70000000001</v>
      </c>
      <c r="I18" s="73">
        <f t="shared" si="2"/>
        <v>1050.2713235294118</v>
      </c>
      <c r="J18" s="73">
        <f t="shared" si="2"/>
        <v>809.95902777777781</v>
      </c>
      <c r="K18" s="73">
        <f t="shared" si="2"/>
        <v>753.65681818181827</v>
      </c>
      <c r="L18" s="73">
        <f t="shared" si="2"/>
        <v>1064.4012500000001</v>
      </c>
      <c r="P18" s="74">
        <f t="shared" si="3"/>
        <v>1197.2828805436723</v>
      </c>
    </row>
    <row r="19" spans="1:16" ht="12.75" customHeight="1" x14ac:dyDescent="0.25">
      <c r="C19" s="69" t="s">
        <v>466</v>
      </c>
      <c r="D19" s="72">
        <v>54352.6</v>
      </c>
      <c r="E19" s="72">
        <v>55069.2</v>
      </c>
      <c r="F19" s="72">
        <v>49660.2</v>
      </c>
      <c r="G19" s="72">
        <v>52234.400000000001</v>
      </c>
      <c r="H19" s="136">
        <f t="shared" si="1"/>
        <v>52829.1</v>
      </c>
      <c r="I19" s="73">
        <f t="shared" si="2"/>
        <v>399.65147058823527</v>
      </c>
      <c r="J19" s="73">
        <f t="shared" si="2"/>
        <v>382.42499999999995</v>
      </c>
      <c r="K19" s="73">
        <f t="shared" si="2"/>
        <v>282.16022727272724</v>
      </c>
      <c r="L19" s="73">
        <f t="shared" si="2"/>
        <v>326.46500000000003</v>
      </c>
      <c r="P19" s="74">
        <f t="shared" si="3"/>
        <v>452.67340265374338</v>
      </c>
    </row>
    <row r="20" spans="1:16" ht="12.75" customHeight="1" x14ac:dyDescent="0.25">
      <c r="A20" s="69" t="s">
        <v>467</v>
      </c>
      <c r="B20" s="69" t="s">
        <v>468</v>
      </c>
      <c r="C20" s="69" t="s">
        <v>469</v>
      </c>
      <c r="D20" s="72">
        <v>94815.8</v>
      </c>
      <c r="E20" s="72">
        <v>94598.8</v>
      </c>
      <c r="F20" s="72">
        <v>102087.8</v>
      </c>
      <c r="G20" s="72">
        <v>99040.5</v>
      </c>
      <c r="H20" s="136">
        <f t="shared" si="1"/>
        <v>97635.725000000006</v>
      </c>
      <c r="I20" s="73">
        <f t="shared" si="2"/>
        <v>697.17500000000007</v>
      </c>
      <c r="J20" s="73">
        <f t="shared" si="2"/>
        <v>656.93611111111113</v>
      </c>
      <c r="K20" s="73">
        <f t="shared" si="2"/>
        <v>580.0443181818182</v>
      </c>
      <c r="L20" s="73">
        <f t="shared" si="2"/>
        <v>619.00312499999995</v>
      </c>
      <c r="P20" s="74">
        <f t="shared" si="3"/>
        <v>831.0531094223486</v>
      </c>
    </row>
    <row r="21" spans="1:16" ht="12.75" customHeight="1" x14ac:dyDescent="0.25">
      <c r="C21" s="69" t="s">
        <v>470</v>
      </c>
      <c r="D21" s="72">
        <v>83071.600000000006</v>
      </c>
      <c r="E21" s="72">
        <v>78195.600000000006</v>
      </c>
      <c r="F21" s="72">
        <v>93304.3</v>
      </c>
      <c r="G21" s="72">
        <v>84783.3</v>
      </c>
      <c r="H21" s="136">
        <f t="shared" si="1"/>
        <v>84838.7</v>
      </c>
      <c r="I21" s="73">
        <f t="shared" si="2"/>
        <v>610.82058823529417</v>
      </c>
      <c r="J21" s="73">
        <f t="shared" si="2"/>
        <v>543.02500000000009</v>
      </c>
      <c r="K21" s="73">
        <f t="shared" si="2"/>
        <v>530.1380681818182</v>
      </c>
      <c r="L21" s="73">
        <f t="shared" si="2"/>
        <v>529.895625</v>
      </c>
      <c r="P21" s="74">
        <f t="shared" si="3"/>
        <v>720.61770610127007</v>
      </c>
    </row>
    <row r="22" spans="1:16" ht="12.75" customHeight="1" x14ac:dyDescent="0.25">
      <c r="B22" s="69" t="s">
        <v>471</v>
      </c>
      <c r="C22" s="69" t="s">
        <v>472</v>
      </c>
      <c r="D22" s="72">
        <v>145985.79999999999</v>
      </c>
      <c r="E22" s="72">
        <v>143264.29999999999</v>
      </c>
      <c r="F22" s="72">
        <v>157500.4</v>
      </c>
      <c r="G22" s="72">
        <v>156146.6</v>
      </c>
      <c r="H22" s="136">
        <f t="shared" si="1"/>
        <v>150724.27499999999</v>
      </c>
      <c r="I22" s="73">
        <f t="shared" si="2"/>
        <v>1073.425</v>
      </c>
      <c r="J22" s="73">
        <f t="shared" si="2"/>
        <v>994.8909722222221</v>
      </c>
      <c r="K22" s="73">
        <f t="shared" si="2"/>
        <v>894.88863636363635</v>
      </c>
      <c r="L22" s="73">
        <f t="shared" si="2"/>
        <v>975.91624999999999</v>
      </c>
      <c r="P22" s="74">
        <f t="shared" si="3"/>
        <v>1282.183839469697</v>
      </c>
    </row>
    <row r="23" spans="1:16" ht="12.75" customHeight="1" x14ac:dyDescent="0.25">
      <c r="C23" s="69" t="s">
        <v>473</v>
      </c>
      <c r="D23" s="72">
        <v>211493.8</v>
      </c>
      <c r="E23" s="72">
        <v>207073.5</v>
      </c>
      <c r="F23" s="72">
        <v>207604.6</v>
      </c>
      <c r="G23" s="72">
        <v>278979.90000000002</v>
      </c>
      <c r="H23" s="136">
        <f t="shared" si="1"/>
        <v>226287.95</v>
      </c>
      <c r="I23" s="73">
        <f t="shared" si="2"/>
        <v>1555.1014705882353</v>
      </c>
      <c r="J23" s="73">
        <f t="shared" si="2"/>
        <v>1438.0104166666667</v>
      </c>
      <c r="K23" s="73">
        <f t="shared" si="2"/>
        <v>1179.5715909090909</v>
      </c>
      <c r="L23" s="73">
        <f t="shared" si="2"/>
        <v>1743.6243750000001</v>
      </c>
      <c r="P23" s="74">
        <f t="shared" si="3"/>
        <v>1925.75820620488</v>
      </c>
    </row>
    <row r="24" spans="1:16" ht="12.75" customHeight="1" x14ac:dyDescent="0.25">
      <c r="B24" s="69" t="s">
        <v>474</v>
      </c>
      <c r="C24" s="69" t="s">
        <v>475</v>
      </c>
      <c r="D24" s="72">
        <v>75482.5</v>
      </c>
      <c r="E24" s="72">
        <v>87859.4</v>
      </c>
      <c r="F24" s="72">
        <v>84897.4</v>
      </c>
      <c r="G24" s="72">
        <v>78292.399999999994</v>
      </c>
      <c r="H24" s="136">
        <f t="shared" si="1"/>
        <v>81632.924999999988</v>
      </c>
      <c r="I24" s="73">
        <f t="shared" si="2"/>
        <v>555.01838235294122</v>
      </c>
      <c r="J24" s="73">
        <f t="shared" si="2"/>
        <v>610.13472222222219</v>
      </c>
      <c r="K24" s="73">
        <f t="shared" si="2"/>
        <v>482.37159090909086</v>
      </c>
      <c r="L24" s="73">
        <f t="shared" si="2"/>
        <v>489.32749999999999</v>
      </c>
      <c r="P24" s="74">
        <f t="shared" si="3"/>
        <v>695.54538963012487</v>
      </c>
    </row>
    <row r="25" spans="1:16" ht="12.75" customHeight="1" x14ac:dyDescent="0.25">
      <c r="C25" s="69" t="s">
        <v>476</v>
      </c>
      <c r="D25" s="72">
        <v>115316.4</v>
      </c>
      <c r="E25" s="72">
        <v>107095.3</v>
      </c>
      <c r="F25" s="72">
        <v>131811.4</v>
      </c>
      <c r="G25" s="72">
        <v>115334.3</v>
      </c>
      <c r="H25" s="136">
        <f t="shared" si="1"/>
        <v>117389.34999999999</v>
      </c>
      <c r="I25" s="73">
        <f t="shared" si="2"/>
        <v>847.91470588235291</v>
      </c>
      <c r="J25" s="73">
        <f t="shared" si="2"/>
        <v>743.71736111111113</v>
      </c>
      <c r="K25" s="73">
        <f t="shared" si="2"/>
        <v>748.9284090909091</v>
      </c>
      <c r="L25" s="73">
        <f t="shared" si="2"/>
        <v>720.83937500000002</v>
      </c>
      <c r="P25" s="74">
        <f t="shared" si="3"/>
        <v>996.48565152796346</v>
      </c>
    </row>
    <row r="26" spans="1:16" ht="12.75" customHeight="1" x14ac:dyDescent="0.25">
      <c r="B26" s="69" t="s">
        <v>477</v>
      </c>
      <c r="C26" s="69" t="s">
        <v>478</v>
      </c>
      <c r="D26" s="72">
        <v>52318.2</v>
      </c>
      <c r="E26" s="72">
        <v>53363.9</v>
      </c>
      <c r="F26" s="75">
        <v>58196</v>
      </c>
      <c r="G26" s="72">
        <v>59377.3</v>
      </c>
      <c r="H26" s="136">
        <f t="shared" si="1"/>
        <v>55813.850000000006</v>
      </c>
      <c r="I26" s="73">
        <f t="shared" si="2"/>
        <v>384.69264705882352</v>
      </c>
      <c r="J26" s="73">
        <f t="shared" si="2"/>
        <v>370.58263888888888</v>
      </c>
      <c r="K26" s="73">
        <f t="shared" si="2"/>
        <v>330.65909090909093</v>
      </c>
      <c r="L26" s="73">
        <f t="shared" si="2"/>
        <v>371.10812500000003</v>
      </c>
      <c r="P26" s="74">
        <f t="shared" si="3"/>
        <v>474.2673343543895</v>
      </c>
    </row>
    <row r="27" spans="1:16" ht="12.75" customHeight="1" x14ac:dyDescent="0.25">
      <c r="C27" s="69" t="s">
        <v>479</v>
      </c>
      <c r="D27" s="72">
        <v>126162.4</v>
      </c>
      <c r="E27" s="72">
        <v>106412.3</v>
      </c>
      <c r="F27" s="72">
        <v>160188.1</v>
      </c>
      <c r="G27" s="72">
        <v>135368.4</v>
      </c>
      <c r="H27" s="136">
        <f t="shared" si="1"/>
        <v>132032.80000000002</v>
      </c>
      <c r="I27" s="73">
        <f t="shared" si="2"/>
        <v>927.66470588235291</v>
      </c>
      <c r="J27" s="73">
        <f t="shared" si="2"/>
        <v>738.97430555555559</v>
      </c>
      <c r="K27" s="73">
        <f t="shared" si="2"/>
        <v>910.15965909090914</v>
      </c>
      <c r="L27" s="73">
        <f t="shared" si="2"/>
        <v>846.05250000000001</v>
      </c>
      <c r="P27" s="74">
        <f t="shared" si="3"/>
        <v>1114.1380560071302</v>
      </c>
    </row>
    <row r="28" spans="1:16" ht="12.75" customHeight="1" x14ac:dyDescent="0.25">
      <c r="B28" s="69" t="s">
        <v>480</v>
      </c>
      <c r="C28" s="69" t="s">
        <v>481</v>
      </c>
      <c r="D28" s="75">
        <v>114582</v>
      </c>
      <c r="E28" s="75">
        <v>109876</v>
      </c>
      <c r="F28" s="75">
        <v>129725</v>
      </c>
      <c r="G28" s="72">
        <v>115564.8</v>
      </c>
      <c r="H28" s="136">
        <f t="shared" si="1"/>
        <v>117436.95</v>
      </c>
      <c r="I28" s="73">
        <f t="shared" si="2"/>
        <v>842.51470588235293</v>
      </c>
      <c r="J28" s="73">
        <f t="shared" si="2"/>
        <v>763.02777777777783</v>
      </c>
      <c r="K28" s="73">
        <f t="shared" si="2"/>
        <v>737.07386363636363</v>
      </c>
      <c r="L28" s="73">
        <f t="shared" si="2"/>
        <v>722.28</v>
      </c>
      <c r="P28" s="74">
        <f t="shared" si="3"/>
        <v>997.62376104500891</v>
      </c>
    </row>
    <row r="29" spans="1:16" ht="12.75" customHeight="1" x14ac:dyDescent="0.25">
      <c r="C29" s="69" t="s">
        <v>482</v>
      </c>
      <c r="D29" s="72">
        <v>90636.800000000003</v>
      </c>
      <c r="E29" s="72">
        <v>94994.7</v>
      </c>
      <c r="F29" s="72">
        <v>103540.9</v>
      </c>
      <c r="G29" s="72">
        <v>104784.9</v>
      </c>
      <c r="H29" s="136">
        <f t="shared" si="1"/>
        <v>98489.325000000012</v>
      </c>
      <c r="I29" s="73">
        <f t="shared" si="2"/>
        <v>666.44705882352946</v>
      </c>
      <c r="J29" s="73">
        <f t="shared" si="2"/>
        <v>659.6854166666667</v>
      </c>
      <c r="K29" s="73">
        <f t="shared" si="2"/>
        <v>588.30056818181811</v>
      </c>
      <c r="L29" s="73">
        <f t="shared" si="2"/>
        <v>654.90562499999999</v>
      </c>
      <c r="P29" s="74">
        <f t="shared" si="3"/>
        <v>836.31973665274063</v>
      </c>
    </row>
    <row r="30" spans="1:16" ht="12.75" customHeight="1" x14ac:dyDescent="0.25">
      <c r="A30" s="69" t="s">
        <v>483</v>
      </c>
      <c r="B30" s="69" t="s">
        <v>484</v>
      </c>
      <c r="C30" s="69" t="s">
        <v>485</v>
      </c>
      <c r="D30" s="72">
        <v>49487.3</v>
      </c>
      <c r="E30" s="72">
        <v>47054.7</v>
      </c>
      <c r="F30" s="72">
        <v>50758.7</v>
      </c>
      <c r="G30" s="72">
        <v>49619.3</v>
      </c>
      <c r="H30" s="136">
        <f t="shared" si="1"/>
        <v>49230</v>
      </c>
      <c r="I30" s="73">
        <f t="shared" si="2"/>
        <v>363.87720588235294</v>
      </c>
      <c r="J30" s="73">
        <f t="shared" si="2"/>
        <v>326.76874999999995</v>
      </c>
      <c r="K30" s="73">
        <f t="shared" si="2"/>
        <v>288.40170454545455</v>
      </c>
      <c r="L30" s="73">
        <f t="shared" si="2"/>
        <v>310.12062500000002</v>
      </c>
      <c r="P30" s="74">
        <f t="shared" si="3"/>
        <v>419.62427690675133</v>
      </c>
    </row>
    <row r="31" spans="1:16" ht="12.75" customHeight="1" x14ac:dyDescent="0.25">
      <c r="C31" s="69" t="s">
        <v>486</v>
      </c>
      <c r="D31" s="72">
        <v>61918.8</v>
      </c>
      <c r="E31" s="72">
        <v>54742.6</v>
      </c>
      <c r="F31" s="72">
        <v>59410.5</v>
      </c>
      <c r="G31" s="72">
        <v>72431.5</v>
      </c>
      <c r="H31" s="136">
        <f t="shared" si="1"/>
        <v>62125.85</v>
      </c>
      <c r="I31" s="73">
        <f t="shared" si="2"/>
        <v>455.28529411764708</v>
      </c>
      <c r="J31" s="73">
        <f t="shared" si="2"/>
        <v>380.15694444444443</v>
      </c>
      <c r="K31" s="73">
        <f t="shared" si="2"/>
        <v>337.55965909090907</v>
      </c>
      <c r="L31" s="73">
        <f t="shared" si="2"/>
        <v>452.69687499999998</v>
      </c>
      <c r="P31" s="74">
        <f t="shared" si="3"/>
        <v>529.16495049855166</v>
      </c>
    </row>
    <row r="32" spans="1:16" ht="12.75" customHeight="1" x14ac:dyDescent="0.25">
      <c r="C32" s="69" t="s">
        <v>487</v>
      </c>
      <c r="D32" s="72">
        <v>42077.4</v>
      </c>
      <c r="E32" s="72">
        <v>45260.9</v>
      </c>
      <c r="F32" s="72">
        <v>44911.7</v>
      </c>
      <c r="G32" s="72">
        <v>48847.7</v>
      </c>
      <c r="H32" s="136">
        <f t="shared" si="1"/>
        <v>45274.425000000003</v>
      </c>
      <c r="I32" s="73">
        <f t="shared" si="2"/>
        <v>309.39264705882351</v>
      </c>
      <c r="J32" s="73">
        <f t="shared" si="2"/>
        <v>314.31180555555557</v>
      </c>
      <c r="K32" s="73">
        <f t="shared" si="2"/>
        <v>255.18011363636361</v>
      </c>
      <c r="L32" s="73">
        <f t="shared" si="2"/>
        <v>305.29812499999997</v>
      </c>
      <c r="P32" s="74">
        <f t="shared" si="3"/>
        <v>385.45146600211677</v>
      </c>
    </row>
    <row r="33" spans="2:16" ht="12.75" customHeight="1" x14ac:dyDescent="0.25">
      <c r="C33" s="69" t="s">
        <v>488</v>
      </c>
      <c r="D33" s="72">
        <v>55491.5</v>
      </c>
      <c r="E33" s="72">
        <v>49560.9</v>
      </c>
      <c r="F33" s="72">
        <v>58839.199999999997</v>
      </c>
      <c r="G33" s="72">
        <v>55442.1</v>
      </c>
      <c r="H33" s="136">
        <f t="shared" si="1"/>
        <v>54833.424999999996</v>
      </c>
      <c r="I33" s="73">
        <f t="shared" si="2"/>
        <v>408.02573529411762</v>
      </c>
      <c r="J33" s="73">
        <f t="shared" si="2"/>
        <v>344.17291666666665</v>
      </c>
      <c r="K33" s="73">
        <f t="shared" si="2"/>
        <v>334.31363636363636</v>
      </c>
      <c r="L33" s="73">
        <f t="shared" si="2"/>
        <v>346.513125</v>
      </c>
      <c r="P33" s="74">
        <f t="shared" si="3"/>
        <v>466.44977203709885</v>
      </c>
    </row>
    <row r="34" spans="2:16" ht="12.75" customHeight="1" x14ac:dyDescent="0.25">
      <c r="C34" s="69" t="s">
        <v>489</v>
      </c>
      <c r="D34" s="72">
        <v>51416.2</v>
      </c>
      <c r="E34" s="72">
        <v>49381.7</v>
      </c>
      <c r="F34" s="72">
        <v>56343.5</v>
      </c>
      <c r="G34" s="72">
        <v>52649.1</v>
      </c>
      <c r="H34" s="136">
        <f t="shared" si="1"/>
        <v>52447.625</v>
      </c>
      <c r="I34" s="73">
        <f t="shared" si="2"/>
        <v>378.06029411764706</v>
      </c>
      <c r="J34" s="73">
        <f t="shared" si="2"/>
        <v>342.92847222222218</v>
      </c>
      <c r="K34" s="73">
        <f t="shared" si="2"/>
        <v>320.13352272727275</v>
      </c>
      <c r="L34" s="73">
        <f t="shared" si="2"/>
        <v>329.05687499999999</v>
      </c>
      <c r="P34" s="74">
        <f t="shared" si="3"/>
        <v>445.99331790385475</v>
      </c>
    </row>
    <row r="35" spans="2:16" ht="12.75" customHeight="1" x14ac:dyDescent="0.25">
      <c r="C35" s="69" t="s">
        <v>490</v>
      </c>
      <c r="D35" s="72">
        <v>48594.6</v>
      </c>
      <c r="E35" s="75">
        <v>48937</v>
      </c>
      <c r="F35" s="72">
        <v>52422.8</v>
      </c>
      <c r="G35" s="72">
        <v>52227.7</v>
      </c>
      <c r="H35" s="136">
        <f t="shared" si="1"/>
        <v>50545.525000000009</v>
      </c>
      <c r="I35" s="73">
        <f t="shared" si="2"/>
        <v>357.31323529411765</v>
      </c>
      <c r="J35" s="73">
        <f t="shared" si="2"/>
        <v>339.84027777777777</v>
      </c>
      <c r="K35" s="73">
        <f t="shared" si="2"/>
        <v>297.8568181818182</v>
      </c>
      <c r="L35" s="73">
        <f t="shared" si="2"/>
        <v>326.42312499999997</v>
      </c>
      <c r="P35" s="74">
        <f t="shared" si="3"/>
        <v>430.12659001058375</v>
      </c>
    </row>
    <row r="36" spans="2:16" ht="12.75" customHeight="1" x14ac:dyDescent="0.25">
      <c r="C36" s="69" t="s">
        <v>491</v>
      </c>
      <c r="D36" s="72">
        <v>44557.2</v>
      </c>
      <c r="E36" s="72">
        <v>42405.2</v>
      </c>
      <c r="F36" s="72">
        <v>45886.6</v>
      </c>
      <c r="G36" s="72">
        <v>46567.3</v>
      </c>
      <c r="H36" s="136">
        <f t="shared" si="1"/>
        <v>44854.074999999997</v>
      </c>
      <c r="I36" s="73">
        <f t="shared" si="2"/>
        <v>327.62647058823529</v>
      </c>
      <c r="J36" s="73">
        <f t="shared" si="2"/>
        <v>294.48055555555555</v>
      </c>
      <c r="K36" s="73">
        <f t="shared" si="2"/>
        <v>260.71931818181815</v>
      </c>
      <c r="L36" s="73">
        <f t="shared" si="2"/>
        <v>291.04562500000003</v>
      </c>
      <c r="P36" s="74">
        <f t="shared" si="3"/>
        <v>382.09532601548574</v>
      </c>
    </row>
    <row r="37" spans="2:16" ht="12.75" customHeight="1" x14ac:dyDescent="0.25">
      <c r="C37" s="69" t="s">
        <v>492</v>
      </c>
      <c r="D37" s="72">
        <v>58406.9</v>
      </c>
      <c r="E37" s="72">
        <v>58017.599999999999</v>
      </c>
      <c r="F37" s="72">
        <v>66248.7</v>
      </c>
      <c r="G37" s="75">
        <v>61237</v>
      </c>
      <c r="H37" s="136">
        <f t="shared" si="1"/>
        <v>60977.55</v>
      </c>
      <c r="I37" s="73">
        <f t="shared" si="2"/>
        <v>429.46250000000003</v>
      </c>
      <c r="J37" s="73">
        <f t="shared" si="2"/>
        <v>402.9</v>
      </c>
      <c r="K37" s="73">
        <f t="shared" si="2"/>
        <v>376.41306818181818</v>
      </c>
      <c r="L37" s="73">
        <f t="shared" si="2"/>
        <v>382.73124999999999</v>
      </c>
      <c r="P37" s="74">
        <f t="shared" si="3"/>
        <v>518.03546931818175</v>
      </c>
    </row>
    <row r="38" spans="2:16" ht="12.75" customHeight="1" x14ac:dyDescent="0.25">
      <c r="C38" s="69" t="s">
        <v>493</v>
      </c>
      <c r="D38" s="72">
        <v>62617.8</v>
      </c>
      <c r="E38" s="72">
        <v>60330.6</v>
      </c>
      <c r="F38" s="72">
        <v>82959.899999999994</v>
      </c>
      <c r="G38" s="72">
        <v>65518.6</v>
      </c>
      <c r="H38" s="136">
        <f t="shared" si="1"/>
        <v>67856.724999999991</v>
      </c>
      <c r="I38" s="73">
        <f t="shared" si="2"/>
        <v>460.42500000000001</v>
      </c>
      <c r="J38" s="73">
        <f t="shared" si="2"/>
        <v>418.96249999999998</v>
      </c>
      <c r="K38" s="73">
        <f t="shared" si="2"/>
        <v>471.36306818181816</v>
      </c>
      <c r="L38" s="73">
        <f t="shared" si="2"/>
        <v>409.49124999999998</v>
      </c>
      <c r="P38" s="74">
        <f t="shared" si="3"/>
        <v>572.95871181818188</v>
      </c>
    </row>
    <row r="39" spans="2:16" ht="12.75" customHeight="1" x14ac:dyDescent="0.25">
      <c r="B39" s="69" t="s">
        <v>494</v>
      </c>
      <c r="C39" s="69" t="s">
        <v>495</v>
      </c>
      <c r="D39" s="72">
        <v>57608.5</v>
      </c>
      <c r="E39" s="72">
        <v>56160.6</v>
      </c>
      <c r="F39" s="72">
        <v>70159.8</v>
      </c>
      <c r="G39" s="72">
        <v>71092.399999999994</v>
      </c>
      <c r="H39" s="136">
        <f t="shared" si="1"/>
        <v>63755.325000000004</v>
      </c>
      <c r="I39" s="73">
        <f t="shared" si="2"/>
        <v>423.59191176470586</v>
      </c>
      <c r="J39" s="73">
        <f t="shared" si="2"/>
        <v>390.00416666666666</v>
      </c>
      <c r="K39" s="73">
        <f t="shared" si="2"/>
        <v>398.63522727272726</v>
      </c>
      <c r="L39" s="73">
        <f t="shared" si="2"/>
        <v>444.32749999999999</v>
      </c>
      <c r="P39" s="74">
        <f t="shared" si="3"/>
        <v>539.20989125668439</v>
      </c>
    </row>
    <row r="40" spans="2:16" ht="12.75" customHeight="1" x14ac:dyDescent="0.25">
      <c r="B40" s="69" t="s">
        <v>496</v>
      </c>
      <c r="C40" s="69" t="s">
        <v>497</v>
      </c>
      <c r="D40" s="72">
        <v>130813.3</v>
      </c>
      <c r="E40" s="72">
        <v>166798.29999999999</v>
      </c>
      <c r="F40" s="72">
        <v>148335.79999999999</v>
      </c>
      <c r="G40" s="72">
        <v>145579.6</v>
      </c>
      <c r="H40" s="136">
        <f t="shared" si="1"/>
        <v>147881.75</v>
      </c>
      <c r="I40" s="73">
        <f t="shared" si="2"/>
        <v>961.86250000000007</v>
      </c>
      <c r="J40" s="73">
        <f t="shared" si="2"/>
        <v>1158.3215277777776</v>
      </c>
      <c r="K40" s="73">
        <f t="shared" si="2"/>
        <v>842.81704545454534</v>
      </c>
      <c r="L40" s="73">
        <f t="shared" si="2"/>
        <v>909.87250000000006</v>
      </c>
      <c r="P40" s="74">
        <f t="shared" si="3"/>
        <v>1260.6203480871211</v>
      </c>
    </row>
    <row r="41" spans="2:16" ht="12.75" customHeight="1" x14ac:dyDescent="0.25">
      <c r="B41" s="69" t="s">
        <v>498</v>
      </c>
      <c r="C41" s="69" t="s">
        <v>499</v>
      </c>
      <c r="D41" s="72">
        <v>39186.9</v>
      </c>
      <c r="E41" s="72">
        <v>39381.9</v>
      </c>
      <c r="F41" s="72">
        <v>40919.800000000003</v>
      </c>
      <c r="G41" s="72">
        <v>42189.4</v>
      </c>
      <c r="H41" s="136">
        <f t="shared" si="1"/>
        <v>40419.5</v>
      </c>
      <c r="I41" s="73">
        <f t="shared" si="2"/>
        <v>288.13897058823528</v>
      </c>
      <c r="J41" s="73">
        <f t="shared" si="2"/>
        <v>273.48541666666665</v>
      </c>
      <c r="K41" s="73">
        <f t="shared" si="2"/>
        <v>232.49886363636367</v>
      </c>
      <c r="L41" s="73">
        <f t="shared" si="2"/>
        <v>263.68375000000003</v>
      </c>
      <c r="P41" s="74">
        <f t="shared" si="3"/>
        <v>344.3161787901069</v>
      </c>
    </row>
    <row r="42" spans="2:16" ht="12.75" customHeight="1" x14ac:dyDescent="0.25">
      <c r="C42" s="69" t="s">
        <v>500</v>
      </c>
      <c r="D42" s="72">
        <v>38376.1</v>
      </c>
      <c r="E42" s="72">
        <v>38742.1</v>
      </c>
      <c r="F42" s="72">
        <v>47803.1</v>
      </c>
      <c r="G42" s="72">
        <v>48612.3</v>
      </c>
      <c r="H42" s="136">
        <f t="shared" si="1"/>
        <v>43383.399999999994</v>
      </c>
      <c r="I42" s="73">
        <f t="shared" si="2"/>
        <v>282.17720588235295</v>
      </c>
      <c r="J42" s="73">
        <f t="shared" si="2"/>
        <v>269.04236111111112</v>
      </c>
      <c r="K42" s="73">
        <f t="shared" si="2"/>
        <v>271.60852272727271</v>
      </c>
      <c r="L42" s="73">
        <f t="shared" si="2"/>
        <v>303.82687500000003</v>
      </c>
      <c r="P42" s="74">
        <f t="shared" si="3"/>
        <v>366.72619101659978</v>
      </c>
    </row>
    <row r="43" spans="2:16" ht="12.75" customHeight="1" x14ac:dyDescent="0.25">
      <c r="C43" s="69" t="s">
        <v>501</v>
      </c>
      <c r="D43" s="72">
        <v>38180.300000000003</v>
      </c>
      <c r="E43" s="72">
        <v>39762.400000000001</v>
      </c>
      <c r="F43" s="72">
        <v>45788.3</v>
      </c>
      <c r="G43" s="72">
        <v>43057.3</v>
      </c>
      <c r="H43" s="136">
        <f t="shared" si="1"/>
        <v>41697.075000000004</v>
      </c>
      <c r="I43" s="73">
        <f t="shared" si="2"/>
        <v>280.73750000000001</v>
      </c>
      <c r="J43" s="73">
        <f t="shared" si="2"/>
        <v>276.12777777777779</v>
      </c>
      <c r="K43" s="73">
        <f t="shared" si="2"/>
        <v>260.16079545454545</v>
      </c>
      <c r="L43" s="73">
        <f t="shared" si="2"/>
        <v>269.10812500000003</v>
      </c>
      <c r="P43" s="74">
        <f t="shared" si="3"/>
        <v>353.53668152462126</v>
      </c>
    </row>
    <row r="44" spans="2:16" ht="12.75" customHeight="1" x14ac:dyDescent="0.25">
      <c r="C44" s="69" t="s">
        <v>502</v>
      </c>
      <c r="D44" s="72">
        <v>37864.400000000001</v>
      </c>
      <c r="E44" s="72">
        <v>38577.1</v>
      </c>
      <c r="F44" s="72">
        <v>40775.1</v>
      </c>
      <c r="G44" s="75">
        <v>41276</v>
      </c>
      <c r="H44" s="136">
        <f t="shared" si="1"/>
        <v>39623.15</v>
      </c>
      <c r="I44" s="73">
        <f t="shared" si="2"/>
        <v>278.41470588235296</v>
      </c>
      <c r="J44" s="73">
        <f t="shared" si="2"/>
        <v>267.89652777777775</v>
      </c>
      <c r="K44" s="73">
        <f t="shared" si="2"/>
        <v>231.67670454545453</v>
      </c>
      <c r="L44" s="73">
        <f t="shared" si="2"/>
        <v>257.97500000000002</v>
      </c>
      <c r="P44" s="74">
        <f t="shared" si="3"/>
        <v>337.20593638591799</v>
      </c>
    </row>
    <row r="45" spans="2:16" ht="12.75" customHeight="1" x14ac:dyDescent="0.25">
      <c r="B45" s="69" t="s">
        <v>503</v>
      </c>
      <c r="C45" s="69" t="s">
        <v>504</v>
      </c>
      <c r="D45" s="72">
        <v>28302.799999999999</v>
      </c>
      <c r="E45" s="75">
        <v>28282</v>
      </c>
      <c r="F45" s="75">
        <v>37284</v>
      </c>
      <c r="G45" s="72">
        <v>31899.3</v>
      </c>
      <c r="H45" s="136">
        <f t="shared" si="1"/>
        <v>31442.025000000001</v>
      </c>
      <c r="I45" s="73">
        <f t="shared" si="2"/>
        <v>208.10882352941175</v>
      </c>
      <c r="J45" s="73">
        <f t="shared" si="2"/>
        <v>196.40277777777777</v>
      </c>
      <c r="K45" s="73">
        <f t="shared" si="2"/>
        <v>211.84090909090909</v>
      </c>
      <c r="L45" s="73">
        <f t="shared" si="2"/>
        <v>199.37062499999999</v>
      </c>
      <c r="P45" s="74">
        <f t="shared" si="3"/>
        <v>265.51788057208114</v>
      </c>
    </row>
    <row r="46" spans="2:16" ht="12.75" customHeight="1" x14ac:dyDescent="0.25">
      <c r="C46" s="69" t="s">
        <v>505</v>
      </c>
      <c r="D46" s="72">
        <v>23451.200000000001</v>
      </c>
      <c r="E46" s="72">
        <v>29582.3</v>
      </c>
      <c r="F46" s="72">
        <v>36532.6</v>
      </c>
      <c r="G46" s="72">
        <v>39552.400000000001</v>
      </c>
      <c r="H46" s="136">
        <f t="shared" si="1"/>
        <v>32279.625</v>
      </c>
      <c r="I46" s="73">
        <f t="shared" si="2"/>
        <v>172.43529411764706</v>
      </c>
      <c r="J46" s="73">
        <f t="shared" si="2"/>
        <v>205.43263888888887</v>
      </c>
      <c r="K46" s="73">
        <f t="shared" si="2"/>
        <v>207.5715909090909</v>
      </c>
      <c r="L46" s="73">
        <f t="shared" si="2"/>
        <v>247.20250000000001</v>
      </c>
      <c r="P46" s="74">
        <f t="shared" si="3"/>
        <v>271.02497878453653</v>
      </c>
    </row>
    <row r="47" spans="2:16" ht="12.75" customHeight="1" x14ac:dyDescent="0.25">
      <c r="C47" s="69" t="s">
        <v>506</v>
      </c>
      <c r="D47" s="72">
        <v>28268.6</v>
      </c>
      <c r="E47" s="72">
        <v>29790.400000000001</v>
      </c>
      <c r="F47" s="72">
        <v>30800.7</v>
      </c>
      <c r="G47" s="72">
        <v>34469.800000000003</v>
      </c>
      <c r="H47" s="136">
        <f t="shared" si="1"/>
        <v>30832.375</v>
      </c>
      <c r="I47" s="73">
        <f t="shared" si="2"/>
        <v>207.85735294117646</v>
      </c>
      <c r="J47" s="73">
        <f t="shared" si="2"/>
        <v>206.87777777777779</v>
      </c>
      <c r="K47" s="73">
        <f t="shared" si="2"/>
        <v>175.00397727272727</v>
      </c>
      <c r="L47" s="73">
        <f t="shared" si="2"/>
        <v>215.43625000000003</v>
      </c>
      <c r="P47" s="74">
        <f t="shared" si="3"/>
        <v>262.08457902629232</v>
      </c>
    </row>
    <row r="48" spans="2:16" ht="12.75" customHeight="1" x14ac:dyDescent="0.25">
      <c r="B48" s="69" t="s">
        <v>507</v>
      </c>
      <c r="C48" s="69" t="s">
        <v>508</v>
      </c>
      <c r="D48" s="72">
        <v>36443.800000000003</v>
      </c>
      <c r="E48" s="72">
        <v>39643.699999999997</v>
      </c>
      <c r="F48" s="72">
        <v>41983.1</v>
      </c>
      <c r="G48" s="75">
        <v>42437</v>
      </c>
      <c r="H48" s="136">
        <f t="shared" si="1"/>
        <v>40126.9</v>
      </c>
      <c r="I48" s="73">
        <f t="shared" si="2"/>
        <v>267.96911764705885</v>
      </c>
      <c r="J48" s="73">
        <f t="shared" si="2"/>
        <v>275.30347222222218</v>
      </c>
      <c r="K48" s="73">
        <f t="shared" si="2"/>
        <v>238.5403409090909</v>
      </c>
      <c r="L48" s="73">
        <f t="shared" si="2"/>
        <v>265.23124999999999</v>
      </c>
      <c r="P48" s="74">
        <f t="shared" si="3"/>
        <v>340.81288084336012</v>
      </c>
    </row>
    <row r="49" spans="2:16" ht="12.75" customHeight="1" x14ac:dyDescent="0.25">
      <c r="C49" s="69" t="s">
        <v>509</v>
      </c>
      <c r="D49" s="75">
        <v>35228</v>
      </c>
      <c r="E49" s="72">
        <v>40359.5</v>
      </c>
      <c r="F49" s="72">
        <v>42640.9</v>
      </c>
      <c r="G49" s="72">
        <v>42852.4</v>
      </c>
      <c r="H49" s="136">
        <f t="shared" si="1"/>
        <v>40270.199999999997</v>
      </c>
      <c r="I49" s="73">
        <f t="shared" si="2"/>
        <v>259.02941176470586</v>
      </c>
      <c r="J49" s="73">
        <f t="shared" si="2"/>
        <v>280.27430555555554</v>
      </c>
      <c r="K49" s="73">
        <f t="shared" si="2"/>
        <v>242.27784090909091</v>
      </c>
      <c r="L49" s="73">
        <f t="shared" si="2"/>
        <v>267.82749999999999</v>
      </c>
      <c r="P49" s="74">
        <f t="shared" si="3"/>
        <v>341.58264845365426</v>
      </c>
    </row>
    <row r="50" spans="2:16" ht="12.75" customHeight="1" x14ac:dyDescent="0.25">
      <c r="C50" s="69" t="s">
        <v>511</v>
      </c>
      <c r="D50" s="72">
        <v>36453.800000000003</v>
      </c>
      <c r="E50" s="75">
        <v>37750</v>
      </c>
      <c r="F50" s="72">
        <v>40445.800000000003</v>
      </c>
      <c r="G50" s="72">
        <v>39440.800000000003</v>
      </c>
      <c r="H50" s="136">
        <f t="shared" si="1"/>
        <v>38522.600000000006</v>
      </c>
      <c r="I50" s="73">
        <f t="shared" si="2"/>
        <v>268.04264705882355</v>
      </c>
      <c r="J50" s="73">
        <f t="shared" si="2"/>
        <v>262.15277777777777</v>
      </c>
      <c r="K50" s="73">
        <f t="shared" si="2"/>
        <v>229.80568181818182</v>
      </c>
      <c r="L50" s="73">
        <f t="shared" si="2"/>
        <v>246.50500000000002</v>
      </c>
      <c r="P50" s="74">
        <f t="shared" si="3"/>
        <v>327.6177377161319</v>
      </c>
    </row>
    <row r="51" spans="2:16" ht="12.75" customHeight="1" x14ac:dyDescent="0.25">
      <c r="B51" s="69" t="s">
        <v>510</v>
      </c>
      <c r="C51" s="69" t="s">
        <v>512</v>
      </c>
      <c r="D51" s="72">
        <v>41602.9</v>
      </c>
      <c r="E51" s="72">
        <v>39761.9</v>
      </c>
      <c r="F51" s="72">
        <v>45949.3</v>
      </c>
      <c r="G51" s="75">
        <v>43947</v>
      </c>
      <c r="H51" s="136">
        <f t="shared" si="1"/>
        <v>42815.275000000001</v>
      </c>
      <c r="I51" s="73">
        <f t="shared" si="2"/>
        <v>305.90367647058827</v>
      </c>
      <c r="J51" s="73">
        <f t="shared" si="2"/>
        <v>276.12430555555557</v>
      </c>
      <c r="K51" s="73">
        <f t="shared" si="2"/>
        <v>261.0755681818182</v>
      </c>
      <c r="L51" s="73">
        <f t="shared" si="2"/>
        <v>274.66874999999999</v>
      </c>
      <c r="P51" s="74">
        <f t="shared" si="3"/>
        <v>363.83488371769164</v>
      </c>
    </row>
    <row r="52" spans="2:16" ht="12.75" customHeight="1" x14ac:dyDescent="0.25">
      <c r="B52" s="69" t="s">
        <v>513</v>
      </c>
      <c r="C52" s="69" t="s">
        <v>514</v>
      </c>
      <c r="D52" s="72">
        <v>73083.399999999994</v>
      </c>
      <c r="E52" s="72">
        <v>78397.5</v>
      </c>
      <c r="F52" s="72">
        <v>76746.3</v>
      </c>
      <c r="G52" s="72">
        <v>85817.9</v>
      </c>
      <c r="H52" s="136">
        <f t="shared" si="1"/>
        <v>78511.274999999994</v>
      </c>
      <c r="I52" s="73">
        <f t="shared" ref="I52:L104" si="4">D52/I$5/8</f>
        <v>537.37794117647059</v>
      </c>
      <c r="J52" s="73">
        <f t="shared" si="4"/>
        <v>544.42708333333337</v>
      </c>
      <c r="K52" s="73">
        <f t="shared" si="4"/>
        <v>436.05852272727276</v>
      </c>
      <c r="L52" s="73">
        <f t="shared" si="4"/>
        <v>536.36187499999994</v>
      </c>
      <c r="P52" s="74">
        <f t="shared" si="3"/>
        <v>668.65037493816851</v>
      </c>
    </row>
    <row r="53" spans="2:16" ht="12.75" customHeight="1" x14ac:dyDescent="0.25">
      <c r="C53" s="69" t="s">
        <v>515</v>
      </c>
      <c r="D53" s="72">
        <v>64921.2</v>
      </c>
      <c r="E53" s="72">
        <v>65798.600000000006</v>
      </c>
      <c r="F53" s="72">
        <v>66477.600000000006</v>
      </c>
      <c r="G53" s="72">
        <v>66389.7</v>
      </c>
      <c r="H53" s="136">
        <f t="shared" si="1"/>
        <v>65896.775000000009</v>
      </c>
      <c r="I53" s="73">
        <f t="shared" si="4"/>
        <v>477.36176470588231</v>
      </c>
      <c r="J53" s="73">
        <f t="shared" si="4"/>
        <v>456.93472222222226</v>
      </c>
      <c r="K53" s="73">
        <f t="shared" si="4"/>
        <v>377.7136363636364</v>
      </c>
      <c r="L53" s="73">
        <f t="shared" si="4"/>
        <v>414.93562499999996</v>
      </c>
      <c r="P53" s="74">
        <f t="shared" si="3"/>
        <v>562.12084106896168</v>
      </c>
    </row>
    <row r="54" spans="2:16" ht="12.75" customHeight="1" x14ac:dyDescent="0.25">
      <c r="B54" s="69" t="s">
        <v>516</v>
      </c>
      <c r="C54" s="69" t="s">
        <v>517</v>
      </c>
      <c r="D54" s="75">
        <v>50718</v>
      </c>
      <c r="E54" s="72">
        <v>49084.6</v>
      </c>
      <c r="F54" s="72">
        <v>53013.8</v>
      </c>
      <c r="G54" s="72">
        <v>55285.4</v>
      </c>
      <c r="H54" s="136">
        <f t="shared" si="1"/>
        <v>52025.450000000004</v>
      </c>
      <c r="I54" s="73">
        <f t="shared" si="4"/>
        <v>372.9264705882353</v>
      </c>
      <c r="J54" s="73">
        <f t="shared" si="4"/>
        <v>340.86527777777775</v>
      </c>
      <c r="K54" s="73">
        <f t="shared" si="4"/>
        <v>301.21477272727276</v>
      </c>
      <c r="L54" s="73">
        <f t="shared" si="4"/>
        <v>345.53375</v>
      </c>
      <c r="P54" s="74">
        <f t="shared" si="3"/>
        <v>442.85585824086456</v>
      </c>
    </row>
    <row r="55" spans="2:16" ht="12.75" customHeight="1" x14ac:dyDescent="0.25">
      <c r="C55" s="69" t="s">
        <v>518</v>
      </c>
      <c r="D55" s="72">
        <v>66721.899999999994</v>
      </c>
      <c r="E55" s="75">
        <v>70569</v>
      </c>
      <c r="F55" s="72">
        <v>86614.1</v>
      </c>
      <c r="G55" s="72">
        <v>99961.7</v>
      </c>
      <c r="H55" s="136">
        <f t="shared" si="1"/>
        <v>80966.675000000003</v>
      </c>
      <c r="I55" s="73">
        <f t="shared" si="4"/>
        <v>490.60220588235291</v>
      </c>
      <c r="J55" s="73">
        <f t="shared" si="4"/>
        <v>490.0625</v>
      </c>
      <c r="K55" s="73">
        <f t="shared" si="4"/>
        <v>492.12556818181821</v>
      </c>
      <c r="L55" s="73">
        <f t="shared" si="4"/>
        <v>624.760625</v>
      </c>
      <c r="P55" s="74">
        <f t="shared" si="3"/>
        <v>682.75281764538772</v>
      </c>
    </row>
    <row r="56" spans="2:16" ht="12.75" customHeight="1" x14ac:dyDescent="0.25">
      <c r="B56" s="69" t="s">
        <v>519</v>
      </c>
      <c r="C56" s="69" t="s">
        <v>520</v>
      </c>
      <c r="D56" s="72">
        <v>69094.600000000006</v>
      </c>
      <c r="E56" s="72">
        <v>74771.399999999994</v>
      </c>
      <c r="F56" s="72">
        <v>74953.5</v>
      </c>
      <c r="G56" s="72">
        <v>69876.800000000003</v>
      </c>
      <c r="H56" s="136">
        <f t="shared" si="1"/>
        <v>72174.074999999997</v>
      </c>
      <c r="I56" s="73">
        <f t="shared" si="4"/>
        <v>508.04852941176478</v>
      </c>
      <c r="J56" s="73">
        <f t="shared" si="4"/>
        <v>519.24583333333328</v>
      </c>
      <c r="K56" s="73">
        <f t="shared" si="4"/>
        <v>425.87215909090907</v>
      </c>
      <c r="L56" s="73">
        <f t="shared" si="4"/>
        <v>436.73</v>
      </c>
      <c r="P56" s="74">
        <f t="shared" si="3"/>
        <v>615.16131785762036</v>
      </c>
    </row>
    <row r="57" spans="2:16" ht="12.75" customHeight="1" x14ac:dyDescent="0.25">
      <c r="C57" s="69" t="s">
        <v>521</v>
      </c>
      <c r="D57" s="72">
        <v>97341.7</v>
      </c>
      <c r="E57" s="72">
        <v>106496.2</v>
      </c>
      <c r="F57" s="72">
        <v>108772.5</v>
      </c>
      <c r="G57" s="72">
        <v>108595.3</v>
      </c>
      <c r="H57" s="136">
        <f t="shared" si="1"/>
        <v>105301.425</v>
      </c>
      <c r="I57" s="73">
        <f t="shared" si="4"/>
        <v>715.747794117647</v>
      </c>
      <c r="J57" s="73">
        <f t="shared" si="4"/>
        <v>739.55694444444441</v>
      </c>
      <c r="K57" s="73">
        <f t="shared" si="4"/>
        <v>618.02556818181813</v>
      </c>
      <c r="L57" s="73">
        <f t="shared" si="4"/>
        <v>678.72062500000004</v>
      </c>
      <c r="P57" s="74">
        <f t="shared" si="3"/>
        <v>895.79257828264258</v>
      </c>
    </row>
    <row r="58" spans="2:16" ht="12.75" customHeight="1" x14ac:dyDescent="0.25">
      <c r="C58" s="69" t="s">
        <v>522</v>
      </c>
      <c r="D58" s="72">
        <v>22032.5</v>
      </c>
      <c r="E58" s="72">
        <v>20236.099999999999</v>
      </c>
      <c r="F58" s="72">
        <v>20430.599999999999</v>
      </c>
      <c r="G58" s="75">
        <v>30910</v>
      </c>
      <c r="H58" s="136">
        <f t="shared" si="1"/>
        <v>23402.3</v>
      </c>
      <c r="I58" s="73">
        <f t="shared" si="4"/>
        <v>162.00367647058823</v>
      </c>
      <c r="J58" s="73">
        <f t="shared" si="4"/>
        <v>140.52847222222221</v>
      </c>
      <c r="K58" s="73">
        <f t="shared" si="4"/>
        <v>116.08295454545454</v>
      </c>
      <c r="L58" s="73">
        <f t="shared" si="4"/>
        <v>193.1875</v>
      </c>
      <c r="P58" s="74">
        <f t="shared" si="3"/>
        <v>199.14174735405524</v>
      </c>
    </row>
    <row r="59" spans="2:16" ht="12.75" customHeight="1" x14ac:dyDescent="0.25">
      <c r="B59" s="69" t="s">
        <v>523</v>
      </c>
      <c r="C59" s="69" t="s">
        <v>524</v>
      </c>
      <c r="D59" s="72">
        <v>90465.9</v>
      </c>
      <c r="E59" s="72">
        <v>78488.7</v>
      </c>
      <c r="F59" s="75">
        <v>93498</v>
      </c>
      <c r="G59" s="72">
        <v>89234.1</v>
      </c>
      <c r="H59" s="136">
        <f t="shared" si="1"/>
        <v>87921.674999999988</v>
      </c>
      <c r="I59" s="73">
        <f t="shared" si="4"/>
        <v>665.19044117647059</v>
      </c>
      <c r="J59" s="73">
        <f t="shared" si="4"/>
        <v>545.0604166666667</v>
      </c>
      <c r="K59" s="73">
        <f t="shared" si="4"/>
        <v>531.23863636363637</v>
      </c>
      <c r="L59" s="73">
        <f t="shared" si="4"/>
        <v>557.71312499999999</v>
      </c>
      <c r="P59" s="74">
        <f t="shared" si="3"/>
        <v>748.39045255180474</v>
      </c>
    </row>
    <row r="60" spans="2:16" ht="12.75" customHeight="1" x14ac:dyDescent="0.25">
      <c r="C60" s="69" t="s">
        <v>525</v>
      </c>
      <c r="D60" s="75">
        <v>83953</v>
      </c>
      <c r="E60" s="72">
        <v>87983.5</v>
      </c>
      <c r="F60" s="72">
        <v>87081.4</v>
      </c>
      <c r="G60" s="72">
        <v>100449.9</v>
      </c>
      <c r="H60" s="136">
        <f t="shared" si="1"/>
        <v>89866.95</v>
      </c>
      <c r="I60" s="73">
        <f t="shared" si="4"/>
        <v>617.30147058823525</v>
      </c>
      <c r="J60" s="73">
        <f t="shared" si="4"/>
        <v>610.99652777777783</v>
      </c>
      <c r="K60" s="73">
        <f t="shared" si="4"/>
        <v>494.78068181818179</v>
      </c>
      <c r="L60" s="73">
        <f t="shared" si="4"/>
        <v>627.81187499999999</v>
      </c>
      <c r="P60" s="74">
        <f t="shared" si="3"/>
        <v>765.21487571245552</v>
      </c>
    </row>
    <row r="61" spans="2:16" ht="12.75" customHeight="1" x14ac:dyDescent="0.25">
      <c r="C61" s="69" t="s">
        <v>526</v>
      </c>
      <c r="D61" s="72">
        <v>62420.800000000003</v>
      </c>
      <c r="E61" s="72">
        <v>65181.3</v>
      </c>
      <c r="F61" s="72">
        <v>75411.899999999994</v>
      </c>
      <c r="G61" s="72">
        <v>73706.8</v>
      </c>
      <c r="H61" s="136">
        <f t="shared" si="1"/>
        <v>69180.2</v>
      </c>
      <c r="I61" s="73">
        <f t="shared" si="4"/>
        <v>458.97647058823532</v>
      </c>
      <c r="J61" s="73">
        <f t="shared" si="4"/>
        <v>452.64791666666667</v>
      </c>
      <c r="K61" s="73">
        <f t="shared" si="4"/>
        <v>428.47670454545454</v>
      </c>
      <c r="L61" s="73">
        <f t="shared" si="4"/>
        <v>460.66750000000002</v>
      </c>
      <c r="P61" s="74">
        <f t="shared" si="3"/>
        <v>586.15017663101605</v>
      </c>
    </row>
    <row r="62" spans="2:16" ht="12.75" customHeight="1" x14ac:dyDescent="0.25">
      <c r="C62" s="69" t="s">
        <v>527</v>
      </c>
      <c r="D62" s="72">
        <v>77990.2</v>
      </c>
      <c r="E62" s="72">
        <v>70364.7</v>
      </c>
      <c r="F62" s="72">
        <v>85440.6</v>
      </c>
      <c r="G62" s="72">
        <v>91227.9</v>
      </c>
      <c r="H62" s="136">
        <f t="shared" si="1"/>
        <v>81255.850000000006</v>
      </c>
      <c r="I62" s="73">
        <f t="shared" si="4"/>
        <v>573.4573529411764</v>
      </c>
      <c r="J62" s="73">
        <f t="shared" si="4"/>
        <v>488.64374999999995</v>
      </c>
      <c r="K62" s="73">
        <f t="shared" si="4"/>
        <v>485.45795454545458</v>
      </c>
      <c r="L62" s="73">
        <f t="shared" si="4"/>
        <v>570.17437499999994</v>
      </c>
      <c r="P62" s="74">
        <f t="shared" si="3"/>
        <v>689.3222322743984</v>
      </c>
    </row>
    <row r="63" spans="2:16" ht="12.75" customHeight="1" x14ac:dyDescent="0.25">
      <c r="C63" s="69" t="s">
        <v>528</v>
      </c>
      <c r="D63" s="72">
        <v>67107.5</v>
      </c>
      <c r="E63" s="72">
        <v>69701.3</v>
      </c>
      <c r="F63" s="72">
        <v>73592.3</v>
      </c>
      <c r="G63" s="75">
        <v>81494</v>
      </c>
      <c r="H63" s="136">
        <f t="shared" si="1"/>
        <v>72973.774999999994</v>
      </c>
      <c r="I63" s="73">
        <f t="shared" si="4"/>
        <v>493.4375</v>
      </c>
      <c r="J63" s="73">
        <f t="shared" si="4"/>
        <v>484.03680555555559</v>
      </c>
      <c r="K63" s="73">
        <f t="shared" si="4"/>
        <v>418.1380681818182</v>
      </c>
      <c r="L63" s="73">
        <f t="shared" si="4"/>
        <v>509.33749999999998</v>
      </c>
      <c r="P63" s="74">
        <f t="shared" si="3"/>
        <v>620.06118390151516</v>
      </c>
    </row>
    <row r="64" spans="2:16" ht="12.75" customHeight="1" x14ac:dyDescent="0.25">
      <c r="C64" s="69" t="s">
        <v>529</v>
      </c>
      <c r="D64" s="72">
        <v>56518.400000000001</v>
      </c>
      <c r="E64" s="72">
        <v>61272.2</v>
      </c>
      <c r="F64" s="75">
        <v>64957</v>
      </c>
      <c r="G64" s="75">
        <v>67141</v>
      </c>
      <c r="H64" s="136">
        <f t="shared" si="1"/>
        <v>62472.15</v>
      </c>
      <c r="I64" s="73">
        <f t="shared" si="4"/>
        <v>415.57647058823528</v>
      </c>
      <c r="J64" s="73">
        <f t="shared" si="4"/>
        <v>425.50138888888887</v>
      </c>
      <c r="K64" s="73">
        <f t="shared" si="4"/>
        <v>369.07386363636363</v>
      </c>
      <c r="L64" s="73">
        <f t="shared" si="4"/>
        <v>419.63125000000002</v>
      </c>
      <c r="P64" s="74">
        <f t="shared" si="3"/>
        <v>530.49435774844017</v>
      </c>
    </row>
    <row r="65" spans="2:16" ht="12.75" customHeight="1" x14ac:dyDescent="0.25">
      <c r="B65" s="69" t="s">
        <v>530</v>
      </c>
      <c r="C65" s="69" t="s">
        <v>531</v>
      </c>
      <c r="D65" s="72">
        <v>94665.3</v>
      </c>
      <c r="E65" s="72">
        <v>100803.3</v>
      </c>
      <c r="F65" s="72">
        <v>182859.8</v>
      </c>
      <c r="G65" s="72">
        <v>97284.1</v>
      </c>
      <c r="H65" s="136">
        <f t="shared" si="1"/>
        <v>118903.125</v>
      </c>
      <c r="I65" s="73">
        <f t="shared" si="4"/>
        <v>696.06838235294117</v>
      </c>
      <c r="J65" s="73">
        <f t="shared" si="4"/>
        <v>700.02291666666667</v>
      </c>
      <c r="K65" s="73">
        <f t="shared" si="4"/>
        <v>1038.9761363636362</v>
      </c>
      <c r="L65" s="73">
        <f t="shared" si="4"/>
        <v>608.02562499999999</v>
      </c>
      <c r="P65" s="74">
        <f t="shared" si="3"/>
        <v>990.52679115474598</v>
      </c>
    </row>
    <row r="66" spans="2:16" ht="12.75" customHeight="1" x14ac:dyDescent="0.25">
      <c r="C66" s="69" t="s">
        <v>532</v>
      </c>
      <c r="D66" s="72">
        <v>83196.600000000006</v>
      </c>
      <c r="E66" s="72">
        <v>97746.9</v>
      </c>
      <c r="F66" s="72">
        <v>101614.9</v>
      </c>
      <c r="G66" s="72">
        <v>97639.1</v>
      </c>
      <c r="H66" s="136">
        <f t="shared" si="1"/>
        <v>95049.375</v>
      </c>
      <c r="I66" s="73">
        <f t="shared" si="4"/>
        <v>611.73970588235295</v>
      </c>
      <c r="J66" s="73">
        <f t="shared" si="4"/>
        <v>678.79791666666665</v>
      </c>
      <c r="K66" s="73">
        <f t="shared" si="4"/>
        <v>577.35738636363635</v>
      </c>
      <c r="L66" s="73">
        <f t="shared" si="4"/>
        <v>610.24437499999999</v>
      </c>
      <c r="P66" s="74">
        <f t="shared" si="3"/>
        <v>806.63436946356956</v>
      </c>
    </row>
    <row r="67" spans="2:16" ht="12.75" customHeight="1" x14ac:dyDescent="0.25">
      <c r="B67" s="69" t="s">
        <v>533</v>
      </c>
      <c r="C67" s="69" t="s">
        <v>534</v>
      </c>
      <c r="D67" s="72">
        <v>55723.4</v>
      </c>
      <c r="E67" s="72">
        <v>56616.800000000003</v>
      </c>
      <c r="F67" s="72">
        <v>62232.6</v>
      </c>
      <c r="G67" s="72">
        <v>63377.4</v>
      </c>
      <c r="H67" s="136">
        <f t="shared" si="1"/>
        <v>59487.55</v>
      </c>
      <c r="I67" s="73">
        <f t="shared" si="4"/>
        <v>409.73088235294119</v>
      </c>
      <c r="J67" s="73">
        <f t="shared" si="4"/>
        <v>393.17222222222222</v>
      </c>
      <c r="K67" s="73">
        <f t="shared" si="4"/>
        <v>353.59431818181815</v>
      </c>
      <c r="L67" s="73">
        <f t="shared" si="4"/>
        <v>396.10874999999999</v>
      </c>
      <c r="P67" s="74">
        <f t="shared" si="3"/>
        <v>505.37330923239745</v>
      </c>
    </row>
    <row r="68" spans="2:16" ht="12.75" customHeight="1" x14ac:dyDescent="0.25">
      <c r="C68" s="69" t="s">
        <v>535</v>
      </c>
      <c r="D68" s="72">
        <v>50238.8</v>
      </c>
      <c r="E68" s="75">
        <v>50110</v>
      </c>
      <c r="F68" s="72">
        <v>61421.599999999999</v>
      </c>
      <c r="G68" s="72">
        <v>59819.3</v>
      </c>
      <c r="H68" s="136">
        <f t="shared" si="1"/>
        <v>55397.425000000003</v>
      </c>
      <c r="I68" s="73">
        <f t="shared" si="4"/>
        <v>369.40294117647062</v>
      </c>
      <c r="J68" s="73">
        <f t="shared" si="4"/>
        <v>347.98611111111109</v>
      </c>
      <c r="K68" s="73">
        <f t="shared" si="4"/>
        <v>348.98636363636365</v>
      </c>
      <c r="L68" s="73">
        <f t="shared" si="4"/>
        <v>373.87062500000002</v>
      </c>
      <c r="P68" s="74">
        <f t="shared" si="3"/>
        <v>468.80008632074424</v>
      </c>
    </row>
    <row r="69" spans="2:16" ht="12.75" customHeight="1" x14ac:dyDescent="0.25">
      <c r="B69" s="69" t="s">
        <v>536</v>
      </c>
      <c r="C69" s="69" t="s">
        <v>537</v>
      </c>
      <c r="D69" s="75">
        <v>58310</v>
      </c>
      <c r="E69" s="72">
        <v>55843.5</v>
      </c>
      <c r="F69" s="72">
        <v>64586.3</v>
      </c>
      <c r="G69" s="72">
        <v>60000.2</v>
      </c>
      <c r="H69" s="136">
        <f t="shared" si="1"/>
        <v>59685</v>
      </c>
      <c r="I69" s="73">
        <f t="shared" si="4"/>
        <v>428.75</v>
      </c>
      <c r="J69" s="73">
        <f t="shared" si="4"/>
        <v>387.80208333333331</v>
      </c>
      <c r="K69" s="73">
        <f t="shared" si="4"/>
        <v>366.96761363636364</v>
      </c>
      <c r="L69" s="73">
        <f t="shared" si="4"/>
        <v>375.00124999999997</v>
      </c>
      <c r="P69" s="74">
        <f t="shared" si="3"/>
        <v>507.29856823863639</v>
      </c>
    </row>
    <row r="70" spans="2:16" ht="12.75" customHeight="1" x14ac:dyDescent="0.25">
      <c r="C70" s="69" t="s">
        <v>538</v>
      </c>
      <c r="D70" s="72">
        <v>57305.3</v>
      </c>
      <c r="E70" s="72">
        <v>60191.4</v>
      </c>
      <c r="F70" s="72">
        <v>62834.400000000001</v>
      </c>
      <c r="G70" s="72">
        <v>63751.6</v>
      </c>
      <c r="H70" s="136">
        <f t="shared" si="1"/>
        <v>61020.675000000003</v>
      </c>
      <c r="I70" s="73">
        <f t="shared" si="4"/>
        <v>421.36250000000001</v>
      </c>
      <c r="J70" s="73">
        <f t="shared" si="4"/>
        <v>417.99583333333334</v>
      </c>
      <c r="K70" s="73">
        <f t="shared" si="4"/>
        <v>357.01363636363635</v>
      </c>
      <c r="L70" s="73">
        <f t="shared" si="4"/>
        <v>398.44749999999999</v>
      </c>
      <c r="P70" s="74">
        <f t="shared" si="3"/>
        <v>519.11373738636371</v>
      </c>
    </row>
    <row r="71" spans="2:16" ht="12.75" customHeight="1" x14ac:dyDescent="0.25">
      <c r="C71" s="69" t="s">
        <v>539</v>
      </c>
      <c r="D71" s="72">
        <v>51404.4</v>
      </c>
      <c r="E71" s="72">
        <v>49227.199999999997</v>
      </c>
      <c r="F71" s="72">
        <v>54867.9</v>
      </c>
      <c r="G71" s="72">
        <v>53232.6</v>
      </c>
      <c r="H71" s="136">
        <f t="shared" ref="H71:H134" si="5">AVERAGE(D71:G71)</f>
        <v>52183.025000000001</v>
      </c>
      <c r="I71" s="73">
        <f t="shared" si="4"/>
        <v>377.97352941176473</v>
      </c>
      <c r="J71" s="73">
        <f t="shared" si="4"/>
        <v>341.85555555555555</v>
      </c>
      <c r="K71" s="73">
        <f t="shared" si="4"/>
        <v>311.74943181818185</v>
      </c>
      <c r="L71" s="73">
        <f t="shared" si="4"/>
        <v>332.70375000000001</v>
      </c>
      <c r="P71" s="74">
        <f t="shared" ref="P71:P134" si="6">AVERAGE(I71:L71)*1.302</f>
        <v>444.07387783868097</v>
      </c>
    </row>
    <row r="72" spans="2:16" ht="12.75" customHeight="1" x14ac:dyDescent="0.25">
      <c r="C72" s="69" t="s">
        <v>540</v>
      </c>
      <c r="D72" s="72">
        <v>64293.9</v>
      </c>
      <c r="E72" s="75">
        <v>61639</v>
      </c>
      <c r="F72" s="72">
        <v>63626.6</v>
      </c>
      <c r="G72" s="72">
        <v>64817.3</v>
      </c>
      <c r="H72" s="136">
        <f t="shared" si="5"/>
        <v>63594.2</v>
      </c>
      <c r="I72" s="73">
        <f t="shared" si="4"/>
        <v>472.74926470588235</v>
      </c>
      <c r="J72" s="73">
        <f t="shared" si="4"/>
        <v>428.04861111111109</v>
      </c>
      <c r="K72" s="73">
        <f t="shared" si="4"/>
        <v>361.51477272727271</v>
      </c>
      <c r="L72" s="73">
        <f t="shared" si="4"/>
        <v>405.10812500000003</v>
      </c>
      <c r="P72" s="74">
        <f t="shared" si="6"/>
        <v>542.74546178865864</v>
      </c>
    </row>
    <row r="73" spans="2:16" ht="12.75" customHeight="1" x14ac:dyDescent="0.25">
      <c r="C73" s="69" t="s">
        <v>541</v>
      </c>
      <c r="D73" s="75">
        <v>67273</v>
      </c>
      <c r="E73" s="72">
        <v>65839.899999999994</v>
      </c>
      <c r="F73" s="72">
        <v>69247.8</v>
      </c>
      <c r="G73" s="72">
        <v>82642.8</v>
      </c>
      <c r="H73" s="136">
        <f t="shared" si="5"/>
        <v>71250.875</v>
      </c>
      <c r="I73" s="73">
        <f t="shared" si="4"/>
        <v>494.65441176470586</v>
      </c>
      <c r="J73" s="73">
        <f t="shared" si="4"/>
        <v>457.22152777777774</v>
      </c>
      <c r="K73" s="73">
        <f t="shared" si="4"/>
        <v>393.45340909090913</v>
      </c>
      <c r="L73" s="73">
        <f t="shared" si="4"/>
        <v>516.51750000000004</v>
      </c>
      <c r="P73" s="74">
        <f t="shared" si="6"/>
        <v>606.03114923016938</v>
      </c>
    </row>
    <row r="74" spans="2:16" ht="12.75" customHeight="1" x14ac:dyDescent="0.25">
      <c r="C74" s="69" t="s">
        <v>542</v>
      </c>
      <c r="D74" s="72">
        <v>46700.7</v>
      </c>
      <c r="E74" s="72">
        <v>49704.1</v>
      </c>
      <c r="F74" s="72">
        <v>56255.1</v>
      </c>
      <c r="G74" s="72">
        <v>56684.2</v>
      </c>
      <c r="H74" s="136">
        <f t="shared" si="5"/>
        <v>52336.024999999994</v>
      </c>
      <c r="I74" s="73">
        <f t="shared" si="4"/>
        <v>343.38749999999999</v>
      </c>
      <c r="J74" s="73">
        <f t="shared" si="4"/>
        <v>345.16736111111112</v>
      </c>
      <c r="K74" s="73">
        <f t="shared" si="4"/>
        <v>319.63124999999997</v>
      </c>
      <c r="L74" s="73">
        <f t="shared" si="4"/>
        <v>354.27625</v>
      </c>
      <c r="P74" s="74">
        <f t="shared" si="6"/>
        <v>443.48149854166667</v>
      </c>
    </row>
    <row r="75" spans="2:16" ht="12.75" customHeight="1" x14ac:dyDescent="0.25">
      <c r="C75" s="69" t="s">
        <v>543</v>
      </c>
      <c r="D75" s="72">
        <v>41519.5</v>
      </c>
      <c r="E75" s="72">
        <v>42629.4</v>
      </c>
      <c r="F75" s="72">
        <v>48272.3</v>
      </c>
      <c r="G75" s="72">
        <v>44102.9</v>
      </c>
      <c r="H75" s="136">
        <f t="shared" si="5"/>
        <v>44131.025000000001</v>
      </c>
      <c r="I75" s="73">
        <f t="shared" si="4"/>
        <v>305.29044117647061</v>
      </c>
      <c r="J75" s="73">
        <f t="shared" si="4"/>
        <v>296.03750000000002</v>
      </c>
      <c r="K75" s="73">
        <f t="shared" si="4"/>
        <v>274.27443181818182</v>
      </c>
      <c r="L75" s="73">
        <f t="shared" si="4"/>
        <v>275.643125</v>
      </c>
      <c r="P75" s="74">
        <f t="shared" si="6"/>
        <v>374.73040959725938</v>
      </c>
    </row>
    <row r="76" spans="2:16" ht="12.75" customHeight="1" x14ac:dyDescent="0.25">
      <c r="C76" s="69" t="s">
        <v>544</v>
      </c>
      <c r="D76" s="72">
        <v>58985.3</v>
      </c>
      <c r="E76" s="72">
        <v>60065.599999999999</v>
      </c>
      <c r="F76" s="72">
        <v>70392.5</v>
      </c>
      <c r="G76" s="72">
        <v>68072.5</v>
      </c>
      <c r="H76" s="136">
        <f t="shared" si="5"/>
        <v>64378.974999999999</v>
      </c>
      <c r="I76" s="73">
        <f t="shared" si="4"/>
        <v>433.71544117647062</v>
      </c>
      <c r="J76" s="73">
        <f t="shared" si="4"/>
        <v>417.12222222222221</v>
      </c>
      <c r="K76" s="73">
        <f t="shared" si="4"/>
        <v>399.95738636363637</v>
      </c>
      <c r="L76" s="73">
        <f t="shared" si="4"/>
        <v>425.453125</v>
      </c>
      <c r="P76" s="74">
        <f t="shared" si="6"/>
        <v>545.61878088513822</v>
      </c>
    </row>
    <row r="77" spans="2:16" ht="12.75" customHeight="1" x14ac:dyDescent="0.25">
      <c r="B77" s="69" t="s">
        <v>545</v>
      </c>
      <c r="C77" s="69" t="s">
        <v>546</v>
      </c>
      <c r="D77" s="72">
        <v>72814.100000000006</v>
      </c>
      <c r="E77" s="75">
        <v>74542</v>
      </c>
      <c r="F77" s="72">
        <v>86964.9</v>
      </c>
      <c r="G77" s="72">
        <v>74570.7</v>
      </c>
      <c r="H77" s="136">
        <f t="shared" si="5"/>
        <v>77222.925000000003</v>
      </c>
      <c r="I77" s="73">
        <f t="shared" si="4"/>
        <v>535.39779411764709</v>
      </c>
      <c r="J77" s="73">
        <f t="shared" si="4"/>
        <v>517.65277777777783</v>
      </c>
      <c r="K77" s="73">
        <f t="shared" si="4"/>
        <v>494.11874999999998</v>
      </c>
      <c r="L77" s="73">
        <f t="shared" si="4"/>
        <v>466.06687499999998</v>
      </c>
      <c r="P77" s="74">
        <f t="shared" si="6"/>
        <v>655.30838208946091</v>
      </c>
    </row>
    <row r="78" spans="2:16" ht="12.75" customHeight="1" x14ac:dyDescent="0.25">
      <c r="C78" s="69" t="s">
        <v>547</v>
      </c>
      <c r="D78" s="72">
        <v>82882.100000000006</v>
      </c>
      <c r="E78" s="72">
        <v>70635.3</v>
      </c>
      <c r="F78" s="72">
        <v>75161.3</v>
      </c>
      <c r="G78" s="72">
        <v>71547.7</v>
      </c>
      <c r="H78" s="136">
        <f t="shared" si="5"/>
        <v>75056.600000000006</v>
      </c>
      <c r="I78" s="73">
        <f t="shared" si="4"/>
        <v>609.42720588235295</v>
      </c>
      <c r="J78" s="73">
        <f t="shared" si="4"/>
        <v>490.52291666666667</v>
      </c>
      <c r="K78" s="73">
        <f t="shared" si="4"/>
        <v>427.05284090909095</v>
      </c>
      <c r="L78" s="73">
        <f t="shared" si="4"/>
        <v>447.17312499999997</v>
      </c>
      <c r="P78" s="74">
        <f t="shared" si="6"/>
        <v>642.59431679311501</v>
      </c>
    </row>
    <row r="79" spans="2:16" ht="12.75" customHeight="1" x14ac:dyDescent="0.25">
      <c r="C79" s="69" t="s">
        <v>548</v>
      </c>
      <c r="D79" s="72">
        <v>57537.2</v>
      </c>
      <c r="E79" s="75">
        <v>58225</v>
      </c>
      <c r="F79" s="72">
        <v>60669.8</v>
      </c>
      <c r="G79" s="72">
        <v>63643.4</v>
      </c>
      <c r="H79" s="136">
        <f t="shared" si="5"/>
        <v>60018.85</v>
      </c>
      <c r="I79" s="73">
        <f t="shared" si="4"/>
        <v>423.06764705882352</v>
      </c>
      <c r="J79" s="73">
        <f t="shared" si="4"/>
        <v>404.34027777777777</v>
      </c>
      <c r="K79" s="73">
        <f t="shared" si="4"/>
        <v>344.71477272727276</v>
      </c>
      <c r="L79" s="73">
        <f t="shared" si="4"/>
        <v>397.77125000000001</v>
      </c>
      <c r="P79" s="74">
        <f t="shared" si="6"/>
        <v>511.000479932041</v>
      </c>
    </row>
    <row r="80" spans="2:16" ht="12.75" customHeight="1" x14ac:dyDescent="0.25">
      <c r="C80" s="69" t="s">
        <v>549</v>
      </c>
      <c r="D80" s="72">
        <v>93624.1</v>
      </c>
      <c r="E80" s="72">
        <v>87779.3</v>
      </c>
      <c r="F80" s="72">
        <v>94693.5</v>
      </c>
      <c r="G80" s="72">
        <v>127796.5</v>
      </c>
      <c r="H80" s="136">
        <f t="shared" si="5"/>
        <v>100973.35</v>
      </c>
      <c r="I80" s="73">
        <f t="shared" si="4"/>
        <v>688.41250000000002</v>
      </c>
      <c r="J80" s="73">
        <f t="shared" si="4"/>
        <v>609.57847222222222</v>
      </c>
      <c r="K80" s="73">
        <f t="shared" si="4"/>
        <v>538.03125</v>
      </c>
      <c r="L80" s="73">
        <f t="shared" si="4"/>
        <v>798.72812499999998</v>
      </c>
      <c r="P80" s="74">
        <f t="shared" si="6"/>
        <v>857.61123802083341</v>
      </c>
    </row>
    <row r="81" spans="2:16" ht="12.75" customHeight="1" x14ac:dyDescent="0.25">
      <c r="C81" s="69" t="s">
        <v>550</v>
      </c>
      <c r="D81" s="72">
        <v>53905.599999999999</v>
      </c>
      <c r="E81" s="72">
        <v>54874.9</v>
      </c>
      <c r="F81" s="72">
        <v>59726.1</v>
      </c>
      <c r="G81" s="72">
        <v>61876.2</v>
      </c>
      <c r="H81" s="136">
        <f t="shared" si="5"/>
        <v>57595.7</v>
      </c>
      <c r="I81" s="73">
        <f t="shared" si="4"/>
        <v>396.36470588235295</v>
      </c>
      <c r="J81" s="73">
        <f t="shared" si="4"/>
        <v>381.07569444444448</v>
      </c>
      <c r="K81" s="73">
        <f t="shared" si="4"/>
        <v>339.3528409090909</v>
      </c>
      <c r="L81" s="73">
        <f t="shared" si="4"/>
        <v>386.72624999999999</v>
      </c>
      <c r="P81" s="74">
        <f t="shared" si="6"/>
        <v>489.39559439728163</v>
      </c>
    </row>
    <row r="82" spans="2:16" ht="12.75" customHeight="1" x14ac:dyDescent="0.25">
      <c r="B82" s="69" t="s">
        <v>551</v>
      </c>
      <c r="C82" s="69" t="s">
        <v>552</v>
      </c>
      <c r="D82" s="72">
        <v>49595.6</v>
      </c>
      <c r="E82" s="75">
        <v>50967</v>
      </c>
      <c r="F82" s="72">
        <v>56354.1</v>
      </c>
      <c r="G82" s="72">
        <v>55035.6</v>
      </c>
      <c r="H82" s="136">
        <f t="shared" si="5"/>
        <v>52988.075000000004</v>
      </c>
      <c r="I82" s="73">
        <f t="shared" si="4"/>
        <v>364.67352941176472</v>
      </c>
      <c r="J82" s="73">
        <f t="shared" si="4"/>
        <v>353.9375</v>
      </c>
      <c r="K82" s="73">
        <f t="shared" si="4"/>
        <v>320.19374999999997</v>
      </c>
      <c r="L82" s="73">
        <f t="shared" si="4"/>
        <v>343.97249999999997</v>
      </c>
      <c r="P82" s="74">
        <f t="shared" si="6"/>
        <v>450.09400444852935</v>
      </c>
    </row>
    <row r="83" spans="2:16" ht="12.75" customHeight="1" x14ac:dyDescent="0.25">
      <c r="C83" s="69" t="s">
        <v>553</v>
      </c>
      <c r="D83" s="72">
        <v>49602.400000000001</v>
      </c>
      <c r="E83" s="72">
        <v>50997.9</v>
      </c>
      <c r="F83" s="75">
        <v>54984</v>
      </c>
      <c r="G83" s="72">
        <v>59583.8</v>
      </c>
      <c r="H83" s="136">
        <f t="shared" si="5"/>
        <v>53792.024999999994</v>
      </c>
      <c r="I83" s="73">
        <f t="shared" si="4"/>
        <v>364.72352941176473</v>
      </c>
      <c r="J83" s="73">
        <f t="shared" si="4"/>
        <v>354.15208333333334</v>
      </c>
      <c r="K83" s="73">
        <f t="shared" si="4"/>
        <v>312.40909090909093</v>
      </c>
      <c r="L83" s="73">
        <f t="shared" si="4"/>
        <v>372.39875000000001</v>
      </c>
      <c r="P83" s="74">
        <f t="shared" si="6"/>
        <v>456.89896416443861</v>
      </c>
    </row>
    <row r="84" spans="2:16" ht="12.75" customHeight="1" x14ac:dyDescent="0.25">
      <c r="C84" s="69" t="s">
        <v>554</v>
      </c>
      <c r="D84" s="72">
        <v>101829.9</v>
      </c>
      <c r="E84" s="72">
        <v>75857.399999999994</v>
      </c>
      <c r="F84" s="72">
        <v>83543.899999999994</v>
      </c>
      <c r="G84" s="72">
        <v>95055.8</v>
      </c>
      <c r="H84" s="136">
        <f t="shared" si="5"/>
        <v>89071.75</v>
      </c>
      <c r="I84" s="73">
        <f t="shared" si="4"/>
        <v>748.7492647058823</v>
      </c>
      <c r="J84" s="73">
        <f t="shared" si="4"/>
        <v>526.78749999999991</v>
      </c>
      <c r="K84" s="73">
        <f t="shared" si="4"/>
        <v>474.68124999999998</v>
      </c>
      <c r="L84" s="73">
        <f t="shared" si="4"/>
        <v>594.09875</v>
      </c>
      <c r="P84" s="74">
        <f t="shared" si="6"/>
        <v>763.07510691176469</v>
      </c>
    </row>
    <row r="85" spans="2:16" ht="12.75" customHeight="1" x14ac:dyDescent="0.25">
      <c r="C85" s="69" t="s">
        <v>555</v>
      </c>
      <c r="D85" s="72">
        <v>56949.1</v>
      </c>
      <c r="E85" s="72">
        <v>58212.800000000003</v>
      </c>
      <c r="F85" s="72">
        <v>61959.7</v>
      </c>
      <c r="G85" s="72">
        <v>67345.3</v>
      </c>
      <c r="H85" s="136">
        <f t="shared" si="5"/>
        <v>61116.724999999991</v>
      </c>
      <c r="I85" s="73">
        <f t="shared" si="4"/>
        <v>418.74338235294118</v>
      </c>
      <c r="J85" s="73">
        <f t="shared" si="4"/>
        <v>404.25555555555559</v>
      </c>
      <c r="K85" s="73">
        <f t="shared" si="4"/>
        <v>352.04374999999999</v>
      </c>
      <c r="L85" s="73">
        <f t="shared" si="4"/>
        <v>420.90812500000004</v>
      </c>
      <c r="P85" s="74">
        <f t="shared" si="6"/>
        <v>519.48198960171578</v>
      </c>
    </row>
    <row r="86" spans="2:16" ht="12.75" customHeight="1" x14ac:dyDescent="0.25">
      <c r="C86" s="69" t="s">
        <v>556</v>
      </c>
      <c r="D86" s="72">
        <v>55967.5</v>
      </c>
      <c r="E86" s="72">
        <v>55140.800000000003</v>
      </c>
      <c r="F86" s="75">
        <v>58278</v>
      </c>
      <c r="G86" s="75">
        <v>60519</v>
      </c>
      <c r="H86" s="136">
        <f t="shared" si="5"/>
        <v>57476.324999999997</v>
      </c>
      <c r="I86" s="73">
        <f t="shared" si="4"/>
        <v>411.52573529411762</v>
      </c>
      <c r="J86" s="73">
        <f t="shared" si="4"/>
        <v>382.92222222222222</v>
      </c>
      <c r="K86" s="73">
        <f t="shared" si="4"/>
        <v>331.125</v>
      </c>
      <c r="L86" s="73">
        <f t="shared" si="4"/>
        <v>378.24374999999998</v>
      </c>
      <c r="P86" s="74">
        <f t="shared" si="6"/>
        <v>489.49233829656856</v>
      </c>
    </row>
    <row r="87" spans="2:16" ht="12.75" customHeight="1" x14ac:dyDescent="0.25">
      <c r="C87" s="69" t="s">
        <v>557</v>
      </c>
      <c r="D87" s="72">
        <v>49395.3</v>
      </c>
      <c r="E87" s="72">
        <v>49929.9</v>
      </c>
      <c r="F87" s="72">
        <v>52055.6</v>
      </c>
      <c r="G87" s="72">
        <v>59083.7</v>
      </c>
      <c r="H87" s="136">
        <f t="shared" si="5"/>
        <v>52616.125</v>
      </c>
      <c r="I87" s="73">
        <f t="shared" si="4"/>
        <v>363.20073529411769</v>
      </c>
      <c r="J87" s="73">
        <f t="shared" si="4"/>
        <v>346.73541666666665</v>
      </c>
      <c r="K87" s="73">
        <f t="shared" si="4"/>
        <v>295.77045454545453</v>
      </c>
      <c r="L87" s="73">
        <f t="shared" si="4"/>
        <v>369.27312499999999</v>
      </c>
      <c r="P87" s="74">
        <f t="shared" si="6"/>
        <v>447.55590260528078</v>
      </c>
    </row>
    <row r="88" spans="2:16" ht="12.75" customHeight="1" x14ac:dyDescent="0.25">
      <c r="B88" s="69" t="s">
        <v>558</v>
      </c>
      <c r="C88" s="69" t="s">
        <v>559</v>
      </c>
      <c r="D88" s="72">
        <v>73846.600000000006</v>
      </c>
      <c r="E88" s="72">
        <v>71938.2</v>
      </c>
      <c r="F88" s="72">
        <v>84496.3</v>
      </c>
      <c r="G88" s="72">
        <v>84008.7</v>
      </c>
      <c r="H88" s="136">
        <f t="shared" si="5"/>
        <v>78572.45</v>
      </c>
      <c r="I88" s="73">
        <f t="shared" si="4"/>
        <v>542.98970588235295</v>
      </c>
      <c r="J88" s="73">
        <f t="shared" si="4"/>
        <v>499.57083333333333</v>
      </c>
      <c r="K88" s="73">
        <f t="shared" si="4"/>
        <v>480.09261363636364</v>
      </c>
      <c r="L88" s="73">
        <f t="shared" si="4"/>
        <v>525.05437499999994</v>
      </c>
      <c r="P88" s="74">
        <f t="shared" si="6"/>
        <v>666.52880031584232</v>
      </c>
    </row>
    <row r="89" spans="2:16" ht="12.75" customHeight="1" x14ac:dyDescent="0.25">
      <c r="C89" s="69" t="s">
        <v>560</v>
      </c>
      <c r="D89" s="72">
        <v>136842.1</v>
      </c>
      <c r="E89" s="72">
        <v>141327.79999999999</v>
      </c>
      <c r="F89" s="72">
        <v>196065.6</v>
      </c>
      <c r="G89" s="72">
        <v>155280.20000000001</v>
      </c>
      <c r="H89" s="136">
        <f t="shared" si="5"/>
        <v>157378.92499999999</v>
      </c>
      <c r="I89" s="73">
        <f t="shared" si="4"/>
        <v>1006.1919117647059</v>
      </c>
      <c r="J89" s="73">
        <f t="shared" si="4"/>
        <v>981.44305555555547</v>
      </c>
      <c r="K89" s="73">
        <f t="shared" si="4"/>
        <v>1114.0090909090909</v>
      </c>
      <c r="L89" s="73">
        <f t="shared" si="4"/>
        <v>970.50125000000003</v>
      </c>
      <c r="P89" s="74">
        <f t="shared" si="6"/>
        <v>1325.483297828654</v>
      </c>
    </row>
    <row r="90" spans="2:16" ht="12.75" customHeight="1" x14ac:dyDescent="0.25">
      <c r="C90" s="69" t="s">
        <v>561</v>
      </c>
      <c r="D90" s="75">
        <v>74308</v>
      </c>
      <c r="E90" s="72">
        <v>81840.800000000003</v>
      </c>
      <c r="F90" s="75">
        <v>76717</v>
      </c>
      <c r="G90" s="72">
        <v>78669.600000000006</v>
      </c>
      <c r="H90" s="136">
        <f t="shared" si="5"/>
        <v>77883.850000000006</v>
      </c>
      <c r="I90" s="73">
        <f t="shared" si="4"/>
        <v>546.38235294117646</v>
      </c>
      <c r="J90" s="73">
        <f t="shared" si="4"/>
        <v>568.33888888888896</v>
      </c>
      <c r="K90" s="73">
        <f t="shared" si="4"/>
        <v>435.89204545454544</v>
      </c>
      <c r="L90" s="73">
        <f t="shared" si="4"/>
        <v>491.68500000000006</v>
      </c>
      <c r="P90" s="74">
        <f t="shared" si="6"/>
        <v>664.76809251114094</v>
      </c>
    </row>
    <row r="91" spans="2:16" ht="12.75" customHeight="1" x14ac:dyDescent="0.25">
      <c r="C91" s="69" t="s">
        <v>562</v>
      </c>
      <c r="D91" s="75">
        <v>69260</v>
      </c>
      <c r="E91" s="72">
        <v>66706.600000000006</v>
      </c>
      <c r="F91" s="72">
        <v>69855.7</v>
      </c>
      <c r="G91" s="72">
        <v>64872.2</v>
      </c>
      <c r="H91" s="136">
        <f t="shared" si="5"/>
        <v>67673.625</v>
      </c>
      <c r="I91" s="73">
        <f t="shared" si="4"/>
        <v>509.26470588235293</v>
      </c>
      <c r="J91" s="73">
        <f t="shared" si="4"/>
        <v>463.24027777777781</v>
      </c>
      <c r="K91" s="73">
        <f t="shared" si="4"/>
        <v>396.90738636363636</v>
      </c>
      <c r="L91" s="73">
        <f t="shared" si="4"/>
        <v>405.45124999999996</v>
      </c>
      <c r="P91" s="74">
        <f t="shared" si="6"/>
        <v>577.71810831773621</v>
      </c>
    </row>
    <row r="92" spans="2:16" ht="12.75" customHeight="1" x14ac:dyDescent="0.25">
      <c r="C92" s="69" t="s">
        <v>563</v>
      </c>
      <c r="D92" s="72">
        <v>75481.899999999994</v>
      </c>
      <c r="E92" s="72">
        <v>76736.600000000006</v>
      </c>
      <c r="F92" s="72">
        <v>79223.100000000006</v>
      </c>
      <c r="G92" s="72">
        <v>81493.600000000006</v>
      </c>
      <c r="H92" s="136">
        <f t="shared" si="5"/>
        <v>78233.8</v>
      </c>
      <c r="I92" s="73">
        <f t="shared" si="4"/>
        <v>555.01397058823522</v>
      </c>
      <c r="J92" s="73">
        <f t="shared" si="4"/>
        <v>532.89305555555563</v>
      </c>
      <c r="K92" s="73">
        <f t="shared" si="4"/>
        <v>450.13125000000002</v>
      </c>
      <c r="L92" s="73">
        <f t="shared" si="4"/>
        <v>509.33500000000004</v>
      </c>
      <c r="P92" s="74">
        <f t="shared" si="6"/>
        <v>666.42000138480398</v>
      </c>
    </row>
    <row r="93" spans="2:16" ht="12.75" customHeight="1" x14ac:dyDescent="0.25">
      <c r="C93" s="69" t="s">
        <v>564</v>
      </c>
      <c r="D93" s="72">
        <v>76098.600000000006</v>
      </c>
      <c r="E93" s="72">
        <v>75258.3</v>
      </c>
      <c r="F93" s="72">
        <v>84211.4</v>
      </c>
      <c r="G93" s="72">
        <v>83868.800000000003</v>
      </c>
      <c r="H93" s="136">
        <f t="shared" si="5"/>
        <v>79859.275000000009</v>
      </c>
      <c r="I93" s="73">
        <f t="shared" si="4"/>
        <v>559.54852941176478</v>
      </c>
      <c r="J93" s="73">
        <f t="shared" si="4"/>
        <v>522.6270833333333</v>
      </c>
      <c r="K93" s="73">
        <f t="shared" si="4"/>
        <v>478.4738636363636</v>
      </c>
      <c r="L93" s="73">
        <f t="shared" si="4"/>
        <v>524.18000000000006</v>
      </c>
      <c r="P93" s="74">
        <f t="shared" si="6"/>
        <v>678.61199456216593</v>
      </c>
    </row>
    <row r="94" spans="2:16" ht="12.75" customHeight="1" x14ac:dyDescent="0.25">
      <c r="C94" s="69" t="s">
        <v>565</v>
      </c>
      <c r="D94" s="72">
        <v>75518.3</v>
      </c>
      <c r="E94" s="72">
        <v>75114.600000000006</v>
      </c>
      <c r="F94" s="72">
        <v>79965.899999999994</v>
      </c>
      <c r="G94" s="72">
        <v>87432.2</v>
      </c>
      <c r="H94" s="136">
        <f t="shared" si="5"/>
        <v>79507.75</v>
      </c>
      <c r="I94" s="73">
        <f t="shared" si="4"/>
        <v>555.28161764705885</v>
      </c>
      <c r="J94" s="73">
        <f t="shared" si="4"/>
        <v>521.62916666666672</v>
      </c>
      <c r="K94" s="73">
        <f t="shared" si="4"/>
        <v>454.35170454545454</v>
      </c>
      <c r="L94" s="73">
        <f t="shared" si="4"/>
        <v>546.45124999999996</v>
      </c>
      <c r="P94" s="74">
        <f t="shared" si="6"/>
        <v>676.29582199866309</v>
      </c>
    </row>
    <row r="95" spans="2:16" ht="12.75" customHeight="1" x14ac:dyDescent="0.25">
      <c r="C95" s="69" t="s">
        <v>566</v>
      </c>
      <c r="D95" s="72">
        <v>96819.1</v>
      </c>
      <c r="E95" s="72">
        <v>91927.1</v>
      </c>
      <c r="F95" s="75">
        <v>115572</v>
      </c>
      <c r="G95" s="72">
        <v>118101.5</v>
      </c>
      <c r="H95" s="136">
        <f t="shared" si="5"/>
        <v>105604.925</v>
      </c>
      <c r="I95" s="73">
        <f t="shared" si="4"/>
        <v>711.90514705882356</v>
      </c>
      <c r="J95" s="73">
        <f t="shared" si="4"/>
        <v>638.38263888888889</v>
      </c>
      <c r="K95" s="73">
        <f t="shared" si="4"/>
        <v>656.65909090909088</v>
      </c>
      <c r="L95" s="73">
        <f t="shared" si="4"/>
        <v>738.13437499999998</v>
      </c>
      <c r="P95" s="74">
        <f t="shared" si="6"/>
        <v>893.52394747938956</v>
      </c>
    </row>
    <row r="96" spans="2:16" ht="12.75" customHeight="1" x14ac:dyDescent="0.25">
      <c r="B96" s="69" t="s">
        <v>567</v>
      </c>
      <c r="C96" s="69" t="s">
        <v>568</v>
      </c>
      <c r="D96" s="72">
        <v>63612.6</v>
      </c>
      <c r="E96" s="72">
        <v>63794.1</v>
      </c>
      <c r="F96" s="72">
        <v>71341.899999999994</v>
      </c>
      <c r="G96" s="72">
        <v>69203.199999999997</v>
      </c>
      <c r="H96" s="136">
        <f t="shared" si="5"/>
        <v>66987.95</v>
      </c>
      <c r="I96" s="73">
        <f t="shared" si="4"/>
        <v>467.73970588235295</v>
      </c>
      <c r="J96" s="73">
        <f t="shared" si="4"/>
        <v>443.01458333333335</v>
      </c>
      <c r="K96" s="73">
        <f t="shared" si="4"/>
        <v>405.35170454545454</v>
      </c>
      <c r="L96" s="73">
        <f t="shared" si="4"/>
        <v>432.52</v>
      </c>
      <c r="P96" s="74">
        <f t="shared" si="6"/>
        <v>569.17776096925138</v>
      </c>
    </row>
    <row r="97" spans="2:16" ht="12.75" customHeight="1" x14ac:dyDescent="0.25">
      <c r="C97" s="69" t="s">
        <v>569</v>
      </c>
      <c r="D97" s="72">
        <v>67935.399999999994</v>
      </c>
      <c r="E97" s="72">
        <v>63762.7</v>
      </c>
      <c r="F97" s="72">
        <v>76711.7</v>
      </c>
      <c r="G97" s="72">
        <v>62485.8</v>
      </c>
      <c r="H97" s="136">
        <f t="shared" si="5"/>
        <v>67723.899999999994</v>
      </c>
      <c r="I97" s="73">
        <f t="shared" si="4"/>
        <v>499.52499999999998</v>
      </c>
      <c r="J97" s="73">
        <f t="shared" si="4"/>
        <v>442.79652777777778</v>
      </c>
      <c r="K97" s="73">
        <f t="shared" si="4"/>
        <v>435.8619318181818</v>
      </c>
      <c r="L97" s="73">
        <f t="shared" si="4"/>
        <v>390.53625</v>
      </c>
      <c r="P97" s="74">
        <f t="shared" si="6"/>
        <v>575.71826547348485</v>
      </c>
    </row>
    <row r="98" spans="2:16" ht="12.75" customHeight="1" x14ac:dyDescent="0.25">
      <c r="C98" s="69" t="s">
        <v>570</v>
      </c>
      <c r="D98" s="72">
        <v>64210.1</v>
      </c>
      <c r="E98" s="72">
        <v>64657.3</v>
      </c>
      <c r="F98" s="72">
        <v>73895.399999999994</v>
      </c>
      <c r="G98" s="72">
        <v>72796.800000000003</v>
      </c>
      <c r="H98" s="136">
        <f t="shared" si="5"/>
        <v>68889.899999999994</v>
      </c>
      <c r="I98" s="73">
        <f t="shared" si="4"/>
        <v>472.13308823529411</v>
      </c>
      <c r="J98" s="73">
        <f t="shared" si="4"/>
        <v>449.00902777777782</v>
      </c>
      <c r="K98" s="73">
        <f t="shared" si="4"/>
        <v>419.86022727272723</v>
      </c>
      <c r="L98" s="73">
        <f t="shared" si="4"/>
        <v>454.98</v>
      </c>
      <c r="P98" s="74">
        <f t="shared" si="6"/>
        <v>584.59225273952768</v>
      </c>
    </row>
    <row r="99" spans="2:16" ht="12.75" customHeight="1" x14ac:dyDescent="0.25">
      <c r="C99" s="69" t="s">
        <v>571</v>
      </c>
      <c r="D99" s="72">
        <v>53507.4</v>
      </c>
      <c r="E99" s="72">
        <v>49539.6</v>
      </c>
      <c r="F99" s="72">
        <v>62418.7</v>
      </c>
      <c r="G99" s="72">
        <v>63961.2</v>
      </c>
      <c r="H99" s="136">
        <f t="shared" si="5"/>
        <v>57356.725000000006</v>
      </c>
      <c r="I99" s="73">
        <f t="shared" si="4"/>
        <v>393.43676470588235</v>
      </c>
      <c r="J99" s="73">
        <f t="shared" si="4"/>
        <v>344.02499999999998</v>
      </c>
      <c r="K99" s="73">
        <f t="shared" si="4"/>
        <v>354.65170454545455</v>
      </c>
      <c r="L99" s="73">
        <f t="shared" si="4"/>
        <v>399.75749999999999</v>
      </c>
      <c r="P99" s="74">
        <f t="shared" si="6"/>
        <v>485.60400049131016</v>
      </c>
    </row>
    <row r="100" spans="2:16" ht="12.75" customHeight="1" x14ac:dyDescent="0.25">
      <c r="C100" s="69" t="s">
        <v>572</v>
      </c>
      <c r="D100" s="72">
        <v>57186.5</v>
      </c>
      <c r="E100" s="72">
        <v>53731.9</v>
      </c>
      <c r="F100" s="72">
        <v>56687.1</v>
      </c>
      <c r="G100" s="72">
        <v>62721.599999999999</v>
      </c>
      <c r="H100" s="136">
        <f t="shared" si="5"/>
        <v>57581.775000000001</v>
      </c>
      <c r="I100" s="73">
        <f t="shared" si="4"/>
        <v>420.4889705882353</v>
      </c>
      <c r="J100" s="73">
        <f t="shared" si="4"/>
        <v>373.13819444444448</v>
      </c>
      <c r="K100" s="73">
        <f t="shared" si="4"/>
        <v>322.08579545454546</v>
      </c>
      <c r="L100" s="73">
        <f t="shared" si="4"/>
        <v>392.01</v>
      </c>
      <c r="P100" s="74">
        <f t="shared" si="6"/>
        <v>490.76382363859182</v>
      </c>
    </row>
    <row r="101" spans="2:16" ht="12.75" customHeight="1" x14ac:dyDescent="0.25">
      <c r="C101" s="69" t="s">
        <v>573</v>
      </c>
      <c r="D101" s="72">
        <v>68473.399999999994</v>
      </c>
      <c r="E101" s="72">
        <v>71038.8</v>
      </c>
      <c r="F101" s="72">
        <v>78489.600000000006</v>
      </c>
      <c r="G101" s="72">
        <v>76026.7</v>
      </c>
      <c r="H101" s="136">
        <f t="shared" si="5"/>
        <v>73507.125</v>
      </c>
      <c r="I101" s="73">
        <f t="shared" si="4"/>
        <v>503.48088235294114</v>
      </c>
      <c r="J101" s="73">
        <f t="shared" si="4"/>
        <v>493.32500000000005</v>
      </c>
      <c r="K101" s="73">
        <f t="shared" si="4"/>
        <v>445.9636363636364</v>
      </c>
      <c r="L101" s="73">
        <f t="shared" si="4"/>
        <v>475.166875</v>
      </c>
      <c r="P101" s="74">
        <f t="shared" si="6"/>
        <v>624.28829615474604</v>
      </c>
    </row>
    <row r="102" spans="2:16" ht="12.75" customHeight="1" x14ac:dyDescent="0.25">
      <c r="B102" s="69" t="s">
        <v>574</v>
      </c>
      <c r="C102" s="69" t="s">
        <v>575</v>
      </c>
      <c r="D102" s="72">
        <v>69867.7</v>
      </c>
      <c r="E102" s="72">
        <v>68198.100000000006</v>
      </c>
      <c r="F102" s="72">
        <v>76800.2</v>
      </c>
      <c r="G102" s="72">
        <v>71474.7</v>
      </c>
      <c r="H102" s="136">
        <f t="shared" si="5"/>
        <v>71585.175000000003</v>
      </c>
      <c r="I102" s="73">
        <f t="shared" si="4"/>
        <v>513.73308823529408</v>
      </c>
      <c r="J102" s="73">
        <f t="shared" si="4"/>
        <v>473.59791666666672</v>
      </c>
      <c r="K102" s="73">
        <f t="shared" si="4"/>
        <v>436.36477272727274</v>
      </c>
      <c r="L102" s="73">
        <f t="shared" si="4"/>
        <v>446.71687499999996</v>
      </c>
      <c r="P102" s="74">
        <f t="shared" si="6"/>
        <v>608.81931843081554</v>
      </c>
    </row>
    <row r="103" spans="2:16" ht="12.75" customHeight="1" x14ac:dyDescent="0.25">
      <c r="C103" s="69" t="s">
        <v>576</v>
      </c>
      <c r="D103" s="72">
        <v>61166.8</v>
      </c>
      <c r="E103" s="75">
        <v>61177</v>
      </c>
      <c r="F103" s="72">
        <v>67011.3</v>
      </c>
      <c r="G103" s="72">
        <v>70526.100000000006</v>
      </c>
      <c r="H103" s="136">
        <f t="shared" si="5"/>
        <v>64970.3</v>
      </c>
      <c r="I103" s="73">
        <f t="shared" si="4"/>
        <v>449.75588235294117</v>
      </c>
      <c r="J103" s="73">
        <f t="shared" si="4"/>
        <v>424.84027777777777</v>
      </c>
      <c r="K103" s="73">
        <f t="shared" si="4"/>
        <v>380.74602272727276</v>
      </c>
      <c r="L103" s="73">
        <f t="shared" si="4"/>
        <v>440.78812500000004</v>
      </c>
      <c r="P103" s="74">
        <f t="shared" si="6"/>
        <v>552.09041520777635</v>
      </c>
    </row>
    <row r="104" spans="2:16" ht="12.75" customHeight="1" x14ac:dyDescent="0.25">
      <c r="C104" s="69" t="s">
        <v>577</v>
      </c>
      <c r="D104" s="72">
        <v>63019.199999999997</v>
      </c>
      <c r="E104" s="72">
        <v>61715.1</v>
      </c>
      <c r="F104" s="72">
        <v>67650.5</v>
      </c>
      <c r="G104" s="72">
        <v>67240.3</v>
      </c>
      <c r="H104" s="136">
        <f t="shared" si="5"/>
        <v>64906.274999999994</v>
      </c>
      <c r="I104" s="73">
        <f t="shared" si="4"/>
        <v>463.37647058823529</v>
      </c>
      <c r="J104" s="73">
        <f t="shared" si="4"/>
        <v>428.57708333333335</v>
      </c>
      <c r="K104" s="73">
        <f t="shared" si="4"/>
        <v>384.37784090909093</v>
      </c>
      <c r="L104" s="73">
        <f t="shared" si="4"/>
        <v>420.25187500000004</v>
      </c>
      <c r="P104" s="74">
        <f t="shared" si="6"/>
        <v>552.23785432987972</v>
      </c>
    </row>
    <row r="105" spans="2:16" ht="12.75" customHeight="1" x14ac:dyDescent="0.25">
      <c r="C105" s="69" t="s">
        <v>578</v>
      </c>
      <c r="D105" s="75">
        <v>52555</v>
      </c>
      <c r="E105" s="72">
        <v>53200.800000000003</v>
      </c>
      <c r="F105" s="72">
        <v>58028.1</v>
      </c>
      <c r="G105" s="72">
        <v>56163.7</v>
      </c>
      <c r="H105" s="136">
        <f t="shared" si="5"/>
        <v>54986.899999999994</v>
      </c>
      <c r="I105" s="73">
        <f t="shared" ref="I105:L149" si="7">D105/I$5/8</f>
        <v>386.43382352941177</v>
      </c>
      <c r="J105" s="73">
        <f t="shared" si="7"/>
        <v>369.45000000000005</v>
      </c>
      <c r="K105" s="73">
        <f t="shared" si="7"/>
        <v>329.70511363636365</v>
      </c>
      <c r="L105" s="73">
        <f t="shared" si="7"/>
        <v>351.02312499999999</v>
      </c>
      <c r="P105" s="74">
        <f t="shared" si="6"/>
        <v>467.6172262349599</v>
      </c>
    </row>
    <row r="106" spans="2:16" ht="12.75" customHeight="1" x14ac:dyDescent="0.25">
      <c r="C106" s="69" t="s">
        <v>579</v>
      </c>
      <c r="D106" s="72">
        <v>65556.899999999994</v>
      </c>
      <c r="E106" s="72">
        <v>66296.5</v>
      </c>
      <c r="F106" s="72">
        <v>70304.2</v>
      </c>
      <c r="G106" s="72">
        <v>77349.3</v>
      </c>
      <c r="H106" s="136">
        <f t="shared" si="5"/>
        <v>69876.724999999991</v>
      </c>
      <c r="I106" s="73">
        <f t="shared" si="7"/>
        <v>482.03602941176467</v>
      </c>
      <c r="J106" s="73">
        <f t="shared" si="7"/>
        <v>460.39236111111109</v>
      </c>
      <c r="K106" s="73">
        <f t="shared" si="7"/>
        <v>399.4556818181818</v>
      </c>
      <c r="L106" s="73">
        <f t="shared" si="7"/>
        <v>483.43312500000002</v>
      </c>
      <c r="P106" s="74">
        <f t="shared" si="6"/>
        <v>594.14074773451432</v>
      </c>
    </row>
    <row r="107" spans="2:16" ht="12.75" customHeight="1" x14ac:dyDescent="0.25">
      <c r="B107" s="69" t="s">
        <v>580</v>
      </c>
      <c r="C107" s="69" t="s">
        <v>581</v>
      </c>
      <c r="D107" s="72">
        <v>63353.5</v>
      </c>
      <c r="E107" s="72">
        <v>65368.2</v>
      </c>
      <c r="F107" s="75">
        <v>68437</v>
      </c>
      <c r="G107" s="72">
        <v>69826.399999999994</v>
      </c>
      <c r="H107" s="136">
        <f t="shared" si="5"/>
        <v>66746.274999999994</v>
      </c>
      <c r="I107" s="73">
        <f t="shared" si="7"/>
        <v>465.83455882352939</v>
      </c>
      <c r="J107" s="73">
        <f t="shared" si="7"/>
        <v>453.94583333333333</v>
      </c>
      <c r="K107" s="73">
        <f t="shared" si="7"/>
        <v>388.84659090909093</v>
      </c>
      <c r="L107" s="73">
        <f t="shared" si="7"/>
        <v>436.41499999999996</v>
      </c>
      <c r="P107" s="74">
        <f t="shared" si="6"/>
        <v>568.0111654879679</v>
      </c>
    </row>
    <row r="108" spans="2:16" ht="12.75" customHeight="1" x14ac:dyDescent="0.25">
      <c r="C108" s="69" t="s">
        <v>582</v>
      </c>
      <c r="D108" s="72">
        <v>60681.2</v>
      </c>
      <c r="E108" s="72">
        <v>62052.6</v>
      </c>
      <c r="F108" s="72">
        <v>68555.7</v>
      </c>
      <c r="G108" s="72">
        <v>69174.3</v>
      </c>
      <c r="H108" s="136">
        <f t="shared" si="5"/>
        <v>65115.95</v>
      </c>
      <c r="I108" s="73">
        <f t="shared" si="7"/>
        <v>446.18529411764706</v>
      </c>
      <c r="J108" s="73">
        <f t="shared" si="7"/>
        <v>430.92083333333335</v>
      </c>
      <c r="K108" s="73">
        <f t="shared" si="7"/>
        <v>389.52102272727274</v>
      </c>
      <c r="L108" s="73">
        <f t="shared" si="7"/>
        <v>432.33937500000002</v>
      </c>
      <c r="P108" s="74">
        <f t="shared" si="6"/>
        <v>553.01360394552148</v>
      </c>
    </row>
    <row r="109" spans="2:16" ht="12.75" customHeight="1" x14ac:dyDescent="0.25">
      <c r="C109" s="69" t="s">
        <v>583</v>
      </c>
      <c r="D109" s="72">
        <v>49703.9</v>
      </c>
      <c r="E109" s="72">
        <v>55225.9</v>
      </c>
      <c r="F109" s="72">
        <v>58428.4</v>
      </c>
      <c r="G109" s="72">
        <v>62246.9</v>
      </c>
      <c r="H109" s="136">
        <f t="shared" si="5"/>
        <v>56401.275000000001</v>
      </c>
      <c r="I109" s="73">
        <f t="shared" si="7"/>
        <v>365.4698529411765</v>
      </c>
      <c r="J109" s="73">
        <f t="shared" si="7"/>
        <v>383.51319444444448</v>
      </c>
      <c r="K109" s="73">
        <f t="shared" si="7"/>
        <v>331.97954545454547</v>
      </c>
      <c r="L109" s="73">
        <f t="shared" si="7"/>
        <v>389.04312500000003</v>
      </c>
      <c r="P109" s="74">
        <f t="shared" si="6"/>
        <v>478.48686115697427</v>
      </c>
    </row>
    <row r="110" spans="2:16" ht="12.75" customHeight="1" x14ac:dyDescent="0.25">
      <c r="B110" s="69" t="s">
        <v>584</v>
      </c>
      <c r="C110" s="69" t="s">
        <v>585</v>
      </c>
      <c r="D110" s="72">
        <v>61474.6</v>
      </c>
      <c r="E110" s="72">
        <v>62144.2</v>
      </c>
      <c r="F110" s="75">
        <v>69014</v>
      </c>
      <c r="G110" s="72">
        <v>67775.399999999994</v>
      </c>
      <c r="H110" s="136">
        <f t="shared" si="5"/>
        <v>65102.049999999996</v>
      </c>
      <c r="I110" s="73">
        <f t="shared" si="7"/>
        <v>452.01911764705881</v>
      </c>
      <c r="J110" s="73">
        <f t="shared" si="7"/>
        <v>431.55694444444441</v>
      </c>
      <c r="K110" s="73">
        <f t="shared" si="7"/>
        <v>392.125</v>
      </c>
      <c r="L110" s="73">
        <f t="shared" si="7"/>
        <v>423.59624999999994</v>
      </c>
      <c r="P110" s="74">
        <f t="shared" si="6"/>
        <v>553.1212750857843</v>
      </c>
    </row>
    <row r="111" spans="2:16" ht="12.75" customHeight="1" x14ac:dyDescent="0.25">
      <c r="C111" s="69" t="s">
        <v>586</v>
      </c>
      <c r="D111" s="72">
        <v>77406.2</v>
      </c>
      <c r="E111" s="72">
        <v>73096.800000000003</v>
      </c>
      <c r="F111" s="72">
        <v>82088.3</v>
      </c>
      <c r="G111" s="72">
        <v>80132.5</v>
      </c>
      <c r="H111" s="136">
        <f t="shared" si="5"/>
        <v>78180.95</v>
      </c>
      <c r="I111" s="73">
        <f t="shared" si="7"/>
        <v>569.16323529411761</v>
      </c>
      <c r="J111" s="73">
        <f t="shared" si="7"/>
        <v>507.61666666666667</v>
      </c>
      <c r="K111" s="73">
        <f t="shared" si="7"/>
        <v>466.41079545454545</v>
      </c>
      <c r="L111" s="73">
        <f t="shared" si="7"/>
        <v>500.828125</v>
      </c>
      <c r="P111" s="74">
        <f t="shared" si="6"/>
        <v>665.32812669618977</v>
      </c>
    </row>
    <row r="112" spans="2:16" ht="12.75" customHeight="1" x14ac:dyDescent="0.25">
      <c r="C112" s="69" t="s">
        <v>587</v>
      </c>
      <c r="D112" s="72">
        <v>40907.199999999997</v>
      </c>
      <c r="E112" s="72">
        <v>44424.3</v>
      </c>
      <c r="F112" s="72">
        <v>51268.6</v>
      </c>
      <c r="G112" s="72">
        <v>57477.5</v>
      </c>
      <c r="H112" s="136">
        <f t="shared" si="5"/>
        <v>48519.4</v>
      </c>
      <c r="I112" s="73">
        <f t="shared" si="7"/>
        <v>300.78823529411761</v>
      </c>
      <c r="J112" s="73">
        <f t="shared" si="7"/>
        <v>308.50208333333336</v>
      </c>
      <c r="K112" s="73">
        <f t="shared" si="7"/>
        <v>291.29886363636365</v>
      </c>
      <c r="L112" s="73">
        <f t="shared" si="7"/>
        <v>359.234375</v>
      </c>
      <c r="P112" s="74">
        <f t="shared" si="6"/>
        <v>410.07256788937167</v>
      </c>
    </row>
    <row r="113" spans="1:16" ht="12.75" customHeight="1" x14ac:dyDescent="0.25">
      <c r="B113" s="69" t="s">
        <v>588</v>
      </c>
      <c r="C113" s="69" t="s">
        <v>589</v>
      </c>
      <c r="D113" s="72">
        <v>37377.699999999997</v>
      </c>
      <c r="E113" s="72">
        <v>37150.699999999997</v>
      </c>
      <c r="F113" s="72">
        <v>38791.4</v>
      </c>
      <c r="G113" s="75">
        <v>42223</v>
      </c>
      <c r="H113" s="136">
        <f t="shared" si="5"/>
        <v>38885.699999999997</v>
      </c>
      <c r="I113" s="73">
        <f t="shared" si="7"/>
        <v>274.83602941176468</v>
      </c>
      <c r="J113" s="73">
        <f t="shared" si="7"/>
        <v>257.99097222222218</v>
      </c>
      <c r="K113" s="73">
        <f t="shared" si="7"/>
        <v>220.40568181818182</v>
      </c>
      <c r="L113" s="73">
        <f t="shared" si="7"/>
        <v>263.89375000000001</v>
      </c>
      <c r="P113" s="74">
        <f t="shared" si="6"/>
        <v>331.07465408868092</v>
      </c>
    </row>
    <row r="114" spans="1:16" ht="12.75" customHeight="1" x14ac:dyDescent="0.25">
      <c r="B114" s="69" t="s">
        <v>590</v>
      </c>
      <c r="C114" s="69" t="s">
        <v>591</v>
      </c>
      <c r="D114" s="72">
        <v>51856.2</v>
      </c>
      <c r="E114" s="72">
        <v>55744.4</v>
      </c>
      <c r="F114" s="72">
        <v>58618.9</v>
      </c>
      <c r="G114" s="72">
        <v>59537.5</v>
      </c>
      <c r="H114" s="136">
        <f t="shared" si="5"/>
        <v>56439.25</v>
      </c>
      <c r="I114" s="73">
        <f t="shared" si="7"/>
        <v>381.29558823529408</v>
      </c>
      <c r="J114" s="73">
        <f t="shared" si="7"/>
        <v>387.11388888888888</v>
      </c>
      <c r="K114" s="73">
        <f t="shared" si="7"/>
        <v>333.06193181818185</v>
      </c>
      <c r="L114" s="73">
        <f t="shared" si="7"/>
        <v>372.109375</v>
      </c>
      <c r="P114" s="74">
        <f t="shared" si="6"/>
        <v>479.65054517323978</v>
      </c>
    </row>
    <row r="115" spans="1:16" ht="12.75" customHeight="1" x14ac:dyDescent="0.25">
      <c r="C115" s="69" t="s">
        <v>592</v>
      </c>
      <c r="D115" s="72">
        <v>41555.699999999997</v>
      </c>
      <c r="E115" s="72">
        <v>39913.300000000003</v>
      </c>
      <c r="F115" s="75">
        <v>43583</v>
      </c>
      <c r="G115" s="72">
        <v>42789.7</v>
      </c>
      <c r="H115" s="136">
        <f t="shared" si="5"/>
        <v>41960.425000000003</v>
      </c>
      <c r="I115" s="73">
        <f t="shared" si="7"/>
        <v>305.55661764705883</v>
      </c>
      <c r="J115" s="73">
        <f t="shared" si="7"/>
        <v>277.17569444444445</v>
      </c>
      <c r="K115" s="73">
        <f t="shared" si="7"/>
        <v>247.63068181818181</v>
      </c>
      <c r="L115" s="73">
        <f t="shared" si="7"/>
        <v>267.43562499999996</v>
      </c>
      <c r="P115" s="74">
        <f t="shared" si="6"/>
        <v>357.33345045510248</v>
      </c>
    </row>
    <row r="116" spans="1:16" ht="12.75" customHeight="1" x14ac:dyDescent="0.25">
      <c r="C116" s="69" t="s">
        <v>593</v>
      </c>
      <c r="D116" s="75">
        <v>40030</v>
      </c>
      <c r="E116" s="72">
        <v>40280.400000000001</v>
      </c>
      <c r="F116" s="72">
        <v>42007.6</v>
      </c>
      <c r="G116" s="72">
        <v>44156.6</v>
      </c>
      <c r="H116" s="136">
        <f t="shared" si="5"/>
        <v>41618.65</v>
      </c>
      <c r="I116" s="73">
        <f t="shared" si="7"/>
        <v>294.33823529411762</v>
      </c>
      <c r="J116" s="73">
        <f t="shared" si="7"/>
        <v>279.72500000000002</v>
      </c>
      <c r="K116" s="73">
        <f t="shared" si="7"/>
        <v>238.67954545454543</v>
      </c>
      <c r="L116" s="73">
        <f t="shared" si="7"/>
        <v>275.97874999999999</v>
      </c>
      <c r="P116" s="74">
        <f t="shared" si="6"/>
        <v>354.37885825868983</v>
      </c>
    </row>
    <row r="117" spans="1:16" ht="12.75" customHeight="1" x14ac:dyDescent="0.25">
      <c r="C117" s="69" t="s">
        <v>594</v>
      </c>
      <c r="D117" s="72">
        <v>36376.300000000003</v>
      </c>
      <c r="E117" s="72">
        <v>37027.199999999997</v>
      </c>
      <c r="F117" s="75">
        <v>39413</v>
      </c>
      <c r="G117" s="72">
        <v>41922.800000000003</v>
      </c>
      <c r="H117" s="136">
        <f t="shared" si="5"/>
        <v>38684.824999999997</v>
      </c>
      <c r="I117" s="73">
        <f t="shared" si="7"/>
        <v>267.47279411764708</v>
      </c>
      <c r="J117" s="73">
        <f t="shared" si="7"/>
        <v>257.13333333333333</v>
      </c>
      <c r="K117" s="73">
        <f t="shared" si="7"/>
        <v>223.9375</v>
      </c>
      <c r="L117" s="73">
        <f t="shared" si="7"/>
        <v>262.01750000000004</v>
      </c>
      <c r="P117" s="74">
        <f t="shared" si="6"/>
        <v>328.93764698529418</v>
      </c>
    </row>
    <row r="118" spans="1:16" ht="12.75" customHeight="1" x14ac:dyDescent="0.25">
      <c r="C118" s="69" t="s">
        <v>595</v>
      </c>
      <c r="D118" s="72">
        <v>62585.8</v>
      </c>
      <c r="E118" s="72">
        <v>62900.4</v>
      </c>
      <c r="F118" s="72">
        <v>88005.6</v>
      </c>
      <c r="G118" s="72">
        <v>67276.899999999994</v>
      </c>
      <c r="H118" s="136">
        <f t="shared" si="5"/>
        <v>70192.175000000003</v>
      </c>
      <c r="I118" s="73">
        <f t="shared" si="7"/>
        <v>460.18970588235294</v>
      </c>
      <c r="J118" s="73">
        <f t="shared" si="7"/>
        <v>436.80833333333334</v>
      </c>
      <c r="K118" s="73">
        <f t="shared" si="7"/>
        <v>500.03181818181821</v>
      </c>
      <c r="L118" s="73">
        <f t="shared" si="7"/>
        <v>420.48062499999997</v>
      </c>
      <c r="P118" s="74">
        <f t="shared" si="6"/>
        <v>591.59966202038765</v>
      </c>
    </row>
    <row r="119" spans="1:16" ht="12.75" customHeight="1" x14ac:dyDescent="0.25">
      <c r="C119" s="69" t="s">
        <v>596</v>
      </c>
      <c r="D119" s="72">
        <v>43135.9</v>
      </c>
      <c r="E119" s="72">
        <v>43493.599999999999</v>
      </c>
      <c r="F119" s="72">
        <v>43620.5</v>
      </c>
      <c r="G119" s="72">
        <v>45169.599999999999</v>
      </c>
      <c r="H119" s="136">
        <f t="shared" si="5"/>
        <v>43854.9</v>
      </c>
      <c r="I119" s="73">
        <f t="shared" si="7"/>
        <v>317.17573529411766</v>
      </c>
      <c r="J119" s="73">
        <f t="shared" si="7"/>
        <v>302.03888888888889</v>
      </c>
      <c r="K119" s="73">
        <f t="shared" si="7"/>
        <v>247.84375</v>
      </c>
      <c r="L119" s="73">
        <f t="shared" si="7"/>
        <v>282.31</v>
      </c>
      <c r="P119" s="74">
        <f t="shared" si="6"/>
        <v>374.11940579656869</v>
      </c>
    </row>
    <row r="120" spans="1:16" ht="12.75" customHeight="1" x14ac:dyDescent="0.25">
      <c r="B120" s="69" t="s">
        <v>597</v>
      </c>
      <c r="C120" s="69" t="s">
        <v>598</v>
      </c>
      <c r="D120" s="72">
        <v>67714.399999999994</v>
      </c>
      <c r="E120" s="72">
        <v>68289.100000000006</v>
      </c>
      <c r="F120" s="72">
        <v>72400.100000000006</v>
      </c>
      <c r="G120" s="72">
        <v>75433.7</v>
      </c>
      <c r="H120" s="136">
        <f t="shared" si="5"/>
        <v>70959.324999999997</v>
      </c>
      <c r="I120" s="73">
        <f t="shared" si="7"/>
        <v>497.9</v>
      </c>
      <c r="J120" s="73">
        <f t="shared" si="7"/>
        <v>474.22986111111118</v>
      </c>
      <c r="K120" s="73">
        <f t="shared" si="7"/>
        <v>411.36420454545458</v>
      </c>
      <c r="L120" s="73">
        <f t="shared" si="7"/>
        <v>471.46062499999999</v>
      </c>
      <c r="P120" s="74">
        <f t="shared" si="6"/>
        <v>603.78775180871207</v>
      </c>
    </row>
    <row r="121" spans="1:16" ht="12.75" customHeight="1" x14ac:dyDescent="0.25">
      <c r="C121" s="69" t="s">
        <v>599</v>
      </c>
      <c r="D121" s="72">
        <v>62061.1</v>
      </c>
      <c r="E121" s="72">
        <v>70202.399999999994</v>
      </c>
      <c r="F121" s="72">
        <v>72106.100000000006</v>
      </c>
      <c r="G121" s="72">
        <v>77072.600000000006</v>
      </c>
      <c r="H121" s="136">
        <f t="shared" si="5"/>
        <v>70360.55</v>
      </c>
      <c r="I121" s="73">
        <f t="shared" si="7"/>
        <v>456.33161764705881</v>
      </c>
      <c r="J121" s="73">
        <f t="shared" si="7"/>
        <v>487.51666666666665</v>
      </c>
      <c r="K121" s="73">
        <f t="shared" si="7"/>
        <v>409.69375000000002</v>
      </c>
      <c r="L121" s="73">
        <f t="shared" si="7"/>
        <v>481.70375000000001</v>
      </c>
      <c r="P121" s="74">
        <f t="shared" si="6"/>
        <v>597.37250279411762</v>
      </c>
    </row>
    <row r="122" spans="1:16" ht="12.75" customHeight="1" x14ac:dyDescent="0.25">
      <c r="A122" s="69" t="s">
        <v>600</v>
      </c>
      <c r="B122" s="69" t="s">
        <v>601</v>
      </c>
      <c r="C122" s="69" t="s">
        <v>602</v>
      </c>
      <c r="D122" s="75">
        <v>81379</v>
      </c>
      <c r="E122" s="72">
        <v>79902.899999999994</v>
      </c>
      <c r="F122" s="72">
        <v>84727.3</v>
      </c>
      <c r="G122" s="72">
        <v>102842.7</v>
      </c>
      <c r="H122" s="136">
        <f t="shared" si="5"/>
        <v>87212.975000000006</v>
      </c>
      <c r="I122" s="73">
        <f t="shared" si="7"/>
        <v>598.375</v>
      </c>
      <c r="J122" s="73">
        <f t="shared" si="7"/>
        <v>554.88124999999991</v>
      </c>
      <c r="K122" s="73">
        <f t="shared" si="7"/>
        <v>481.40511363636364</v>
      </c>
      <c r="L122" s="73">
        <f t="shared" si="7"/>
        <v>642.76687500000003</v>
      </c>
      <c r="P122" s="74">
        <f t="shared" si="6"/>
        <v>741.30289167613648</v>
      </c>
    </row>
    <row r="123" spans="1:16" ht="12.75" customHeight="1" x14ac:dyDescent="0.25">
      <c r="C123" s="69" t="s">
        <v>603</v>
      </c>
      <c r="D123" s="72">
        <v>54285.7</v>
      </c>
      <c r="E123" s="72">
        <v>58719.8</v>
      </c>
      <c r="F123" s="72">
        <v>60512.5</v>
      </c>
      <c r="G123" s="72">
        <v>61522.5</v>
      </c>
      <c r="H123" s="136">
        <f t="shared" si="5"/>
        <v>58760.125</v>
      </c>
      <c r="I123" s="73">
        <f t="shared" si="7"/>
        <v>399.15955882352938</v>
      </c>
      <c r="J123" s="73">
        <f t="shared" si="7"/>
        <v>407.7763888888889</v>
      </c>
      <c r="K123" s="73">
        <f t="shared" si="7"/>
        <v>343.82102272727275</v>
      </c>
      <c r="L123" s="73">
        <f t="shared" si="7"/>
        <v>384.515625</v>
      </c>
      <c r="P123" s="74">
        <f t="shared" si="6"/>
        <v>499.73122981561943</v>
      </c>
    </row>
    <row r="124" spans="1:16" ht="12.75" customHeight="1" x14ac:dyDescent="0.25">
      <c r="C124" s="69" t="s">
        <v>604</v>
      </c>
      <c r="D124" s="72">
        <v>53253.3</v>
      </c>
      <c r="E124" s="72">
        <v>49457.7</v>
      </c>
      <c r="F124" s="72">
        <v>52645.7</v>
      </c>
      <c r="G124" s="72">
        <v>58256.2</v>
      </c>
      <c r="H124" s="136">
        <f t="shared" si="5"/>
        <v>53403.225000000006</v>
      </c>
      <c r="I124" s="73">
        <f t="shared" si="7"/>
        <v>391.56838235294117</v>
      </c>
      <c r="J124" s="73">
        <f t="shared" si="7"/>
        <v>343.45624999999995</v>
      </c>
      <c r="K124" s="73">
        <f t="shared" si="7"/>
        <v>299.12329545454543</v>
      </c>
      <c r="L124" s="73">
        <f t="shared" si="7"/>
        <v>364.10124999999999</v>
      </c>
      <c r="P124" s="74">
        <f t="shared" si="6"/>
        <v>455.13010737633692</v>
      </c>
    </row>
    <row r="125" spans="1:16" ht="12.75" customHeight="1" x14ac:dyDescent="0.25">
      <c r="A125" s="69" t="s">
        <v>605</v>
      </c>
      <c r="B125" s="69" t="s">
        <v>606</v>
      </c>
      <c r="C125" s="69" t="s">
        <v>607</v>
      </c>
      <c r="D125" s="72">
        <v>47404.6</v>
      </c>
      <c r="E125" s="72">
        <v>44670.8</v>
      </c>
      <c r="F125" s="72">
        <v>48844.4</v>
      </c>
      <c r="G125" s="72">
        <v>49464.800000000003</v>
      </c>
      <c r="H125" s="136">
        <f t="shared" si="5"/>
        <v>47596.149999999994</v>
      </c>
      <c r="I125" s="73">
        <f t="shared" si="7"/>
        <v>348.56323529411765</v>
      </c>
      <c r="J125" s="73">
        <f t="shared" si="7"/>
        <v>310.2138888888889</v>
      </c>
      <c r="K125" s="73">
        <f t="shared" si="7"/>
        <v>277.52500000000003</v>
      </c>
      <c r="L125" s="73">
        <f t="shared" si="7"/>
        <v>309.15500000000003</v>
      </c>
      <c r="P125" s="74">
        <f t="shared" si="6"/>
        <v>405.39629392156866</v>
      </c>
    </row>
    <row r="126" spans="1:16" ht="12.75" customHeight="1" x14ac:dyDescent="0.25">
      <c r="B126" s="69" t="s">
        <v>608</v>
      </c>
      <c r="C126" s="69" t="s">
        <v>609</v>
      </c>
      <c r="D126" s="72">
        <v>45676.1</v>
      </c>
      <c r="E126" s="72">
        <v>43356.800000000003</v>
      </c>
      <c r="F126" s="72">
        <v>46519.8</v>
      </c>
      <c r="G126" s="72">
        <v>46783.1</v>
      </c>
      <c r="H126" s="136">
        <f t="shared" si="5"/>
        <v>45583.950000000004</v>
      </c>
      <c r="I126" s="73">
        <f t="shared" si="7"/>
        <v>335.8536764705882</v>
      </c>
      <c r="J126" s="73">
        <f t="shared" si="7"/>
        <v>301.0888888888889</v>
      </c>
      <c r="K126" s="73">
        <f t="shared" si="7"/>
        <v>264.31704545454545</v>
      </c>
      <c r="L126" s="73">
        <f t="shared" si="7"/>
        <v>292.39437499999997</v>
      </c>
      <c r="P126" s="74">
        <f t="shared" si="6"/>
        <v>388.53437238246443</v>
      </c>
    </row>
    <row r="127" spans="1:16" ht="12.75" customHeight="1" x14ac:dyDescent="0.25">
      <c r="B127" s="69" t="s">
        <v>610</v>
      </c>
      <c r="C127" s="69" t="s">
        <v>611</v>
      </c>
      <c r="D127" s="72">
        <v>53716.2</v>
      </c>
      <c r="E127" s="72">
        <v>50319.6</v>
      </c>
      <c r="F127" s="72">
        <v>54198.5</v>
      </c>
      <c r="G127" s="72">
        <v>54413.3</v>
      </c>
      <c r="H127" s="136">
        <f t="shared" si="5"/>
        <v>53161.899999999994</v>
      </c>
      <c r="I127" s="73">
        <f t="shared" si="7"/>
        <v>394.97205882352938</v>
      </c>
      <c r="J127" s="73">
        <f t="shared" si="7"/>
        <v>349.44166666666666</v>
      </c>
      <c r="K127" s="73">
        <f t="shared" si="7"/>
        <v>307.94602272727275</v>
      </c>
      <c r="L127" s="73">
        <f t="shared" si="7"/>
        <v>340.083125</v>
      </c>
      <c r="P127" s="74">
        <f t="shared" si="6"/>
        <v>453.2401552322861</v>
      </c>
    </row>
    <row r="128" spans="1:16" ht="12.75" customHeight="1" x14ac:dyDescent="0.25">
      <c r="C128" s="69" t="s">
        <v>612</v>
      </c>
      <c r="D128" s="72">
        <v>81556.5</v>
      </c>
      <c r="E128" s="72">
        <v>63512.7</v>
      </c>
      <c r="F128" s="72">
        <v>64838.2</v>
      </c>
      <c r="G128" s="72">
        <v>78951.600000000006</v>
      </c>
      <c r="H128" s="136">
        <f t="shared" si="5"/>
        <v>72214.75</v>
      </c>
      <c r="I128" s="73">
        <f t="shared" si="7"/>
        <v>599.68014705882354</v>
      </c>
      <c r="J128" s="73">
        <f t="shared" si="7"/>
        <v>441.06041666666664</v>
      </c>
      <c r="K128" s="73">
        <f t="shared" si="7"/>
        <v>368.39886363636361</v>
      </c>
      <c r="L128" s="73">
        <f t="shared" si="7"/>
        <v>493.44750000000005</v>
      </c>
      <c r="P128" s="74">
        <f t="shared" si="6"/>
        <v>619.29204485628338</v>
      </c>
    </row>
    <row r="129" spans="1:16" ht="12.75" customHeight="1" x14ac:dyDescent="0.25">
      <c r="C129" s="69" t="s">
        <v>613</v>
      </c>
      <c r="D129" s="72">
        <v>44722.7</v>
      </c>
      <c r="E129" s="75">
        <v>48231</v>
      </c>
      <c r="F129" s="72">
        <v>50638.2</v>
      </c>
      <c r="G129" s="72">
        <v>50993.1</v>
      </c>
      <c r="H129" s="136">
        <f t="shared" si="5"/>
        <v>48646.25</v>
      </c>
      <c r="I129" s="73">
        <f t="shared" si="7"/>
        <v>328.84338235294115</v>
      </c>
      <c r="J129" s="73">
        <f t="shared" si="7"/>
        <v>334.9375</v>
      </c>
      <c r="K129" s="73">
        <f t="shared" si="7"/>
        <v>287.71704545454543</v>
      </c>
      <c r="L129" s="73">
        <f t="shared" si="7"/>
        <v>318.70687499999997</v>
      </c>
      <c r="P129" s="74">
        <f t="shared" si="6"/>
        <v>413.45166331383683</v>
      </c>
    </row>
    <row r="130" spans="1:16" ht="12.75" customHeight="1" x14ac:dyDescent="0.25">
      <c r="B130" s="69" t="s">
        <v>614</v>
      </c>
      <c r="C130" s="69" t="s">
        <v>615</v>
      </c>
      <c r="D130" s="72">
        <v>43674.5</v>
      </c>
      <c r="E130" s="72">
        <v>41590.400000000001</v>
      </c>
      <c r="F130" s="72">
        <v>43645.4</v>
      </c>
      <c r="G130" s="75">
        <v>47234</v>
      </c>
      <c r="H130" s="136">
        <f t="shared" si="5"/>
        <v>44036.074999999997</v>
      </c>
      <c r="I130" s="73">
        <f t="shared" si="7"/>
        <v>321.1360294117647</v>
      </c>
      <c r="J130" s="73">
        <f t="shared" si="7"/>
        <v>288.82222222222225</v>
      </c>
      <c r="K130" s="73">
        <f t="shared" si="7"/>
        <v>247.98522727272729</v>
      </c>
      <c r="L130" s="73">
        <f t="shared" si="7"/>
        <v>295.21249999999998</v>
      </c>
      <c r="P130" s="74">
        <f t="shared" si="6"/>
        <v>375.35227113413549</v>
      </c>
    </row>
    <row r="131" spans="1:16" ht="12.75" customHeight="1" x14ac:dyDescent="0.25">
      <c r="A131" s="69" t="s">
        <v>616</v>
      </c>
      <c r="B131" s="69" t="s">
        <v>617</v>
      </c>
      <c r="C131" s="69" t="s">
        <v>618</v>
      </c>
      <c r="D131" s="72">
        <v>52254.3</v>
      </c>
      <c r="E131" s="72">
        <v>54161.4</v>
      </c>
      <c r="F131" s="72">
        <v>58555.6</v>
      </c>
      <c r="G131" s="72">
        <v>52427.8</v>
      </c>
      <c r="H131" s="136">
        <f t="shared" si="5"/>
        <v>54349.775000000009</v>
      </c>
      <c r="I131" s="73">
        <f t="shared" si="7"/>
        <v>384.22279411764708</v>
      </c>
      <c r="J131" s="73">
        <f t="shared" si="7"/>
        <v>376.12083333333334</v>
      </c>
      <c r="K131" s="73">
        <f t="shared" si="7"/>
        <v>332.70227272727271</v>
      </c>
      <c r="L131" s="73">
        <f t="shared" si="7"/>
        <v>327.67375000000004</v>
      </c>
      <c r="P131" s="74">
        <f t="shared" si="6"/>
        <v>462.44424613302147</v>
      </c>
    </row>
    <row r="132" spans="1:16" ht="12.75" customHeight="1" x14ac:dyDescent="0.25">
      <c r="C132" s="69" t="s">
        <v>619</v>
      </c>
      <c r="D132" s="72">
        <v>53127.9</v>
      </c>
      <c r="E132" s="72">
        <v>56029.2</v>
      </c>
      <c r="F132" s="72">
        <v>62030.6</v>
      </c>
      <c r="G132" s="72">
        <v>62417.4</v>
      </c>
      <c r="H132" s="136">
        <f t="shared" si="5"/>
        <v>58401.275000000001</v>
      </c>
      <c r="I132" s="73">
        <f t="shared" si="7"/>
        <v>390.6463235294118</v>
      </c>
      <c r="J132" s="73">
        <f t="shared" si="7"/>
        <v>389.09166666666664</v>
      </c>
      <c r="K132" s="73">
        <f t="shared" si="7"/>
        <v>352.4465909090909</v>
      </c>
      <c r="L132" s="73">
        <f t="shared" si="7"/>
        <v>390.10874999999999</v>
      </c>
      <c r="P132" s="74">
        <f t="shared" si="6"/>
        <v>495.50647927473261</v>
      </c>
    </row>
    <row r="133" spans="1:16" ht="12.75" customHeight="1" x14ac:dyDescent="0.25">
      <c r="B133" s="69" t="s">
        <v>620</v>
      </c>
      <c r="C133" s="69" t="s">
        <v>621</v>
      </c>
      <c r="D133" s="72">
        <v>61725.9</v>
      </c>
      <c r="E133" s="72">
        <v>64371.5</v>
      </c>
      <c r="F133" s="72">
        <v>71294.100000000006</v>
      </c>
      <c r="G133" s="72">
        <v>71914.8</v>
      </c>
      <c r="H133" s="136">
        <f t="shared" si="5"/>
        <v>67326.574999999997</v>
      </c>
      <c r="I133" s="73">
        <f t="shared" si="7"/>
        <v>453.86691176470589</v>
      </c>
      <c r="J133" s="73">
        <f t="shared" si="7"/>
        <v>447.02430555555554</v>
      </c>
      <c r="K133" s="73">
        <f t="shared" si="7"/>
        <v>405.08011363636365</v>
      </c>
      <c r="L133" s="73">
        <f t="shared" si="7"/>
        <v>449.46750000000003</v>
      </c>
      <c r="P133" s="74">
        <f t="shared" si="6"/>
        <v>571.39533947638142</v>
      </c>
    </row>
    <row r="134" spans="1:16" ht="12.75" customHeight="1" x14ac:dyDescent="0.25">
      <c r="C134" s="69" t="s">
        <v>622</v>
      </c>
      <c r="D134" s="72">
        <v>72516.800000000003</v>
      </c>
      <c r="E134" s="72">
        <v>86988.2</v>
      </c>
      <c r="F134" s="72">
        <v>95221.8</v>
      </c>
      <c r="G134" s="72">
        <v>92619.6</v>
      </c>
      <c r="H134" s="136">
        <f t="shared" si="5"/>
        <v>86836.6</v>
      </c>
      <c r="I134" s="73">
        <f t="shared" si="7"/>
        <v>533.21176470588239</v>
      </c>
      <c r="J134" s="73">
        <f t="shared" si="7"/>
        <v>604.08472222222224</v>
      </c>
      <c r="K134" s="73">
        <f t="shared" si="7"/>
        <v>541.03295454545457</v>
      </c>
      <c r="L134" s="73">
        <f t="shared" si="7"/>
        <v>578.87250000000006</v>
      </c>
      <c r="P134" s="74">
        <f t="shared" si="6"/>
        <v>734.71923194964347</v>
      </c>
    </row>
    <row r="135" spans="1:16" ht="12.75" customHeight="1" x14ac:dyDescent="0.25">
      <c r="C135" s="69" t="s">
        <v>623</v>
      </c>
      <c r="D135" s="72">
        <v>81335.899999999994</v>
      </c>
      <c r="E135" s="72">
        <v>81382.899999999994</v>
      </c>
      <c r="F135" s="72">
        <v>94045.1</v>
      </c>
      <c r="G135" s="72">
        <v>94849.8</v>
      </c>
      <c r="H135" s="136">
        <f t="shared" ref="H135:H198" si="8">AVERAGE(D135:G135)</f>
        <v>87903.425000000003</v>
      </c>
      <c r="I135" s="73">
        <f t="shared" si="7"/>
        <v>598.05808823529412</v>
      </c>
      <c r="J135" s="73">
        <f t="shared" si="7"/>
        <v>565.15902777777774</v>
      </c>
      <c r="K135" s="73">
        <f t="shared" si="7"/>
        <v>534.34715909090914</v>
      </c>
      <c r="L135" s="73">
        <f t="shared" si="7"/>
        <v>592.81124999999997</v>
      </c>
      <c r="P135" s="74">
        <f t="shared" ref="P135:P198" si="9">AVERAGE(I135:L135)*1.302</f>
        <v>745.51723342134585</v>
      </c>
    </row>
    <row r="136" spans="1:16" ht="12.75" customHeight="1" x14ac:dyDescent="0.25">
      <c r="B136" s="69" t="s">
        <v>624</v>
      </c>
      <c r="C136" s="69" t="s">
        <v>625</v>
      </c>
      <c r="D136" s="72">
        <v>66740.600000000006</v>
      </c>
      <c r="E136" s="72">
        <v>68951.199999999997</v>
      </c>
      <c r="F136" s="72">
        <v>75608.399999999994</v>
      </c>
      <c r="G136" s="72">
        <v>74330.100000000006</v>
      </c>
      <c r="H136" s="136">
        <f t="shared" si="8"/>
        <v>71407.574999999997</v>
      </c>
      <c r="I136" s="73">
        <f t="shared" si="7"/>
        <v>490.73970588235301</v>
      </c>
      <c r="J136" s="73">
        <f t="shared" si="7"/>
        <v>478.82777777777778</v>
      </c>
      <c r="K136" s="73">
        <f t="shared" si="7"/>
        <v>429.59318181818179</v>
      </c>
      <c r="L136" s="73">
        <f t="shared" si="7"/>
        <v>464.56312500000001</v>
      </c>
      <c r="P136" s="74">
        <f t="shared" si="9"/>
        <v>606.64209380069087</v>
      </c>
    </row>
    <row r="137" spans="1:16" ht="12.75" customHeight="1" x14ac:dyDescent="0.25">
      <c r="C137" s="69" t="s">
        <v>626</v>
      </c>
      <c r="D137" s="72">
        <v>44686.400000000001</v>
      </c>
      <c r="E137" s="72">
        <v>45293.1</v>
      </c>
      <c r="F137" s="75">
        <v>49225</v>
      </c>
      <c r="G137" s="72">
        <v>49822.7</v>
      </c>
      <c r="H137" s="136">
        <f t="shared" si="8"/>
        <v>47256.800000000003</v>
      </c>
      <c r="I137" s="73">
        <f t="shared" si="7"/>
        <v>328.57647058823528</v>
      </c>
      <c r="J137" s="73">
        <f t="shared" si="7"/>
        <v>314.53541666666666</v>
      </c>
      <c r="K137" s="73">
        <f t="shared" si="7"/>
        <v>279.6875</v>
      </c>
      <c r="L137" s="73">
        <f t="shared" si="7"/>
        <v>311.39187499999997</v>
      </c>
      <c r="P137" s="74">
        <f t="shared" si="9"/>
        <v>401.72925586397059</v>
      </c>
    </row>
    <row r="138" spans="1:16" ht="12.75" customHeight="1" x14ac:dyDescent="0.25">
      <c r="C138" s="69" t="s">
        <v>627</v>
      </c>
      <c r="D138" s="72">
        <v>28579.1</v>
      </c>
      <c r="E138" s="72">
        <v>29079.200000000001</v>
      </c>
      <c r="F138" s="72">
        <v>32605.7</v>
      </c>
      <c r="G138" s="72">
        <v>35137.4</v>
      </c>
      <c r="H138" s="136">
        <f t="shared" si="8"/>
        <v>31350.35</v>
      </c>
      <c r="I138" s="73">
        <f t="shared" si="7"/>
        <v>210.14044117647057</v>
      </c>
      <c r="J138" s="73">
        <f t="shared" si="7"/>
        <v>201.9388888888889</v>
      </c>
      <c r="K138" s="73">
        <f t="shared" si="7"/>
        <v>185.25965909090908</v>
      </c>
      <c r="L138" s="73">
        <f t="shared" si="7"/>
        <v>219.60875000000001</v>
      </c>
      <c r="P138" s="74">
        <f t="shared" si="9"/>
        <v>265.91648909536542</v>
      </c>
    </row>
    <row r="139" spans="1:16" ht="12.75" customHeight="1" x14ac:dyDescent="0.25">
      <c r="C139" s="69" t="s">
        <v>628</v>
      </c>
      <c r="D139" s="72">
        <v>60530.8</v>
      </c>
      <c r="E139" s="72">
        <v>62051.3</v>
      </c>
      <c r="F139" s="72">
        <v>70650.100000000006</v>
      </c>
      <c r="G139" s="72">
        <v>69881.600000000006</v>
      </c>
      <c r="H139" s="136">
        <f t="shared" si="8"/>
        <v>65778.450000000012</v>
      </c>
      <c r="I139" s="73">
        <f t="shared" si="7"/>
        <v>445.07941176470592</v>
      </c>
      <c r="J139" s="73">
        <f t="shared" si="7"/>
        <v>430.91180555555559</v>
      </c>
      <c r="K139" s="73">
        <f t="shared" si="7"/>
        <v>401.42102272727277</v>
      </c>
      <c r="L139" s="73">
        <f t="shared" si="7"/>
        <v>436.76000000000005</v>
      </c>
      <c r="P139" s="74">
        <f t="shared" si="9"/>
        <v>557.96306413547245</v>
      </c>
    </row>
    <row r="140" spans="1:16" ht="12.75" customHeight="1" x14ac:dyDescent="0.25">
      <c r="A140" s="69" t="s">
        <v>629</v>
      </c>
      <c r="B140" s="69" t="s">
        <v>630</v>
      </c>
      <c r="C140" s="69" t="s">
        <v>631</v>
      </c>
      <c r="D140" s="72">
        <v>67717.899999999994</v>
      </c>
      <c r="E140" s="72">
        <v>74117.2</v>
      </c>
      <c r="F140" s="72">
        <v>75155.899999999994</v>
      </c>
      <c r="G140" s="72">
        <v>84399.2</v>
      </c>
      <c r="H140" s="136">
        <f t="shared" si="8"/>
        <v>75347.549999999988</v>
      </c>
      <c r="I140" s="73">
        <f t="shared" si="7"/>
        <v>497.9257352941176</v>
      </c>
      <c r="J140" s="73">
        <f t="shared" si="7"/>
        <v>514.70277777777778</v>
      </c>
      <c r="K140" s="73">
        <f t="shared" si="7"/>
        <v>427.02215909090904</v>
      </c>
      <c r="L140" s="73">
        <f t="shared" si="7"/>
        <v>527.495</v>
      </c>
      <c r="P140" s="74">
        <f t="shared" si="9"/>
        <v>640.30591628899299</v>
      </c>
    </row>
    <row r="141" spans="1:16" ht="12.75" customHeight="1" x14ac:dyDescent="0.25">
      <c r="C141" s="69" t="s">
        <v>632</v>
      </c>
      <c r="D141" s="72">
        <v>44641.8</v>
      </c>
      <c r="E141" s="72">
        <v>44852.3</v>
      </c>
      <c r="F141" s="72">
        <v>47690.3</v>
      </c>
      <c r="G141" s="72">
        <v>52727.3</v>
      </c>
      <c r="H141" s="136">
        <f t="shared" si="8"/>
        <v>47477.925000000003</v>
      </c>
      <c r="I141" s="73">
        <f t="shared" si="7"/>
        <v>328.24852941176471</v>
      </c>
      <c r="J141" s="73">
        <f t="shared" si="7"/>
        <v>311.47430555555559</v>
      </c>
      <c r="K141" s="73">
        <f t="shared" si="7"/>
        <v>270.96761363636364</v>
      </c>
      <c r="L141" s="73">
        <f t="shared" si="7"/>
        <v>329.54562500000003</v>
      </c>
      <c r="P141" s="74">
        <f t="shared" si="9"/>
        <v>403.69684195799914</v>
      </c>
    </row>
    <row r="142" spans="1:16" ht="12.75" customHeight="1" x14ac:dyDescent="0.25">
      <c r="C142" s="69" t="s">
        <v>633</v>
      </c>
      <c r="D142" s="72">
        <v>44879.9</v>
      </c>
      <c r="E142" s="72">
        <v>46873.1</v>
      </c>
      <c r="F142" s="72">
        <v>50296.800000000003</v>
      </c>
      <c r="G142" s="72">
        <v>51184.1</v>
      </c>
      <c r="H142" s="136">
        <f t="shared" si="8"/>
        <v>48308.474999999999</v>
      </c>
      <c r="I142" s="73">
        <f t="shared" si="7"/>
        <v>329.99926470588235</v>
      </c>
      <c r="J142" s="73">
        <f t="shared" si="7"/>
        <v>325.50763888888889</v>
      </c>
      <c r="K142" s="73">
        <f t="shared" si="7"/>
        <v>285.77727272727276</v>
      </c>
      <c r="L142" s="73">
        <f t="shared" si="7"/>
        <v>319.90062499999999</v>
      </c>
      <c r="P142" s="74">
        <f t="shared" si="9"/>
        <v>410.51565283032534</v>
      </c>
    </row>
    <row r="143" spans="1:16" ht="12.75" customHeight="1" x14ac:dyDescent="0.25">
      <c r="C143" s="69" t="s">
        <v>634</v>
      </c>
      <c r="D143" s="72">
        <v>40916.1</v>
      </c>
      <c r="E143" s="72">
        <v>37665.9</v>
      </c>
      <c r="F143" s="72">
        <v>42711.6</v>
      </c>
      <c r="G143" s="75">
        <v>54211</v>
      </c>
      <c r="H143" s="136">
        <f t="shared" si="8"/>
        <v>43876.15</v>
      </c>
      <c r="I143" s="73">
        <f t="shared" si="7"/>
        <v>300.8536764705882</v>
      </c>
      <c r="J143" s="73">
        <f t="shared" si="7"/>
        <v>261.56875000000002</v>
      </c>
      <c r="K143" s="73">
        <f t="shared" si="7"/>
        <v>242.67954545454543</v>
      </c>
      <c r="L143" s="73">
        <f t="shared" si="7"/>
        <v>338.81875000000002</v>
      </c>
      <c r="P143" s="74">
        <f t="shared" si="9"/>
        <v>372.34619498663102</v>
      </c>
    </row>
    <row r="144" spans="1:16" ht="12.75" customHeight="1" x14ac:dyDescent="0.25">
      <c r="B144" s="69" t="s">
        <v>635</v>
      </c>
      <c r="C144" s="69" t="s">
        <v>636</v>
      </c>
      <c r="D144" s="72">
        <v>53060.4</v>
      </c>
      <c r="E144" s="72">
        <v>58432.3</v>
      </c>
      <c r="F144" s="72">
        <v>76159.3</v>
      </c>
      <c r="G144" s="72">
        <v>91181.3</v>
      </c>
      <c r="H144" s="136">
        <f t="shared" si="8"/>
        <v>69708.324999999997</v>
      </c>
      <c r="I144" s="73">
        <f t="shared" si="7"/>
        <v>390.15000000000003</v>
      </c>
      <c r="J144" s="73">
        <f t="shared" si="7"/>
        <v>405.77986111111113</v>
      </c>
      <c r="K144" s="73">
        <f t="shared" si="7"/>
        <v>432.72329545454545</v>
      </c>
      <c r="L144" s="73">
        <f t="shared" si="7"/>
        <v>569.88312500000006</v>
      </c>
      <c r="P144" s="74">
        <f t="shared" si="9"/>
        <v>585.42355964962132</v>
      </c>
    </row>
    <row r="145" spans="2:16" ht="12.75" customHeight="1" x14ac:dyDescent="0.25">
      <c r="C145" s="69" t="s">
        <v>637</v>
      </c>
      <c r="D145" s="72">
        <v>55511.5</v>
      </c>
      <c r="E145" s="75">
        <v>58906</v>
      </c>
      <c r="F145" s="72">
        <v>62450.6</v>
      </c>
      <c r="G145" s="72">
        <v>80024.2</v>
      </c>
      <c r="H145" s="136">
        <f t="shared" si="8"/>
        <v>64223.074999999997</v>
      </c>
      <c r="I145" s="73">
        <f t="shared" si="7"/>
        <v>408.17279411764707</v>
      </c>
      <c r="J145" s="73">
        <f t="shared" si="7"/>
        <v>409.06944444444446</v>
      </c>
      <c r="K145" s="73">
        <f t="shared" si="7"/>
        <v>354.83295454545453</v>
      </c>
      <c r="L145" s="73">
        <f t="shared" si="7"/>
        <v>500.15125</v>
      </c>
      <c r="P145" s="74">
        <f t="shared" si="9"/>
        <v>544.3097072315062</v>
      </c>
    </row>
    <row r="146" spans="2:16" ht="12.75" customHeight="1" x14ac:dyDescent="0.25">
      <c r="C146" s="69" t="s">
        <v>638</v>
      </c>
      <c r="D146" s="75">
        <v>54959</v>
      </c>
      <c r="E146" s="72">
        <v>61562.7</v>
      </c>
      <c r="F146" s="72">
        <v>63143.6</v>
      </c>
      <c r="G146" s="72">
        <v>61027.199999999997</v>
      </c>
      <c r="H146" s="136">
        <f t="shared" si="8"/>
        <v>60173.125</v>
      </c>
      <c r="I146" s="73">
        <f t="shared" si="7"/>
        <v>404.11029411764707</v>
      </c>
      <c r="J146" s="73">
        <f t="shared" si="7"/>
        <v>427.51874999999995</v>
      </c>
      <c r="K146" s="73">
        <f t="shared" si="7"/>
        <v>358.77045454545453</v>
      </c>
      <c r="L146" s="73">
        <f t="shared" si="7"/>
        <v>381.41999999999996</v>
      </c>
      <c r="P146" s="74">
        <f t="shared" si="9"/>
        <v>511.62724681483957</v>
      </c>
    </row>
    <row r="147" spans="2:16" ht="12.75" customHeight="1" x14ac:dyDescent="0.25">
      <c r="C147" s="69" t="s">
        <v>639</v>
      </c>
      <c r="D147" s="72">
        <v>72891.199999999997</v>
      </c>
      <c r="E147" s="72">
        <v>80022.3</v>
      </c>
      <c r="F147" s="72">
        <v>96491.7</v>
      </c>
      <c r="G147" s="72">
        <v>83166.3</v>
      </c>
      <c r="H147" s="136">
        <f t="shared" si="8"/>
        <v>83142.875</v>
      </c>
      <c r="I147" s="73">
        <f t="shared" si="7"/>
        <v>535.96470588235297</v>
      </c>
      <c r="J147" s="73">
        <f t="shared" si="7"/>
        <v>555.71041666666667</v>
      </c>
      <c r="K147" s="73">
        <f t="shared" si="7"/>
        <v>548.24829545454543</v>
      </c>
      <c r="L147" s="73">
        <f t="shared" si="7"/>
        <v>519.78937500000006</v>
      </c>
      <c r="P147" s="74">
        <f t="shared" si="9"/>
        <v>702.98651412266042</v>
      </c>
    </row>
    <row r="148" spans="2:16" ht="12.75" customHeight="1" x14ac:dyDescent="0.25">
      <c r="C148" s="69" t="s">
        <v>640</v>
      </c>
      <c r="D148" s="72">
        <v>106100.6</v>
      </c>
      <c r="E148" s="72">
        <v>126001.7</v>
      </c>
      <c r="F148" s="72">
        <v>107443.5</v>
      </c>
      <c r="G148" s="72">
        <v>134563.1</v>
      </c>
      <c r="H148" s="136">
        <f t="shared" si="8"/>
        <v>118527.22500000001</v>
      </c>
      <c r="I148" s="73">
        <f t="shared" si="7"/>
        <v>780.15147058823538</v>
      </c>
      <c r="J148" s="73">
        <f t="shared" si="7"/>
        <v>875.0118055555555</v>
      </c>
      <c r="K148" s="73">
        <f t="shared" si="7"/>
        <v>610.47443181818187</v>
      </c>
      <c r="L148" s="73">
        <f t="shared" si="7"/>
        <v>841.01937500000008</v>
      </c>
      <c r="P148" s="74">
        <f t="shared" si="9"/>
        <v>1011.2168805041223</v>
      </c>
    </row>
    <row r="149" spans="2:16" ht="12.75" customHeight="1" x14ac:dyDescent="0.25">
      <c r="C149" s="69" t="s">
        <v>641</v>
      </c>
      <c r="D149" s="72">
        <v>79203.100000000006</v>
      </c>
      <c r="E149" s="72">
        <v>80789.5</v>
      </c>
      <c r="F149" s="72">
        <v>90994.1</v>
      </c>
      <c r="G149" s="72">
        <v>97600.8</v>
      </c>
      <c r="H149" s="136">
        <f t="shared" si="8"/>
        <v>87146.875</v>
      </c>
      <c r="I149" s="73">
        <f t="shared" si="7"/>
        <v>582.3757352941177</v>
      </c>
      <c r="J149" s="73">
        <f t="shared" si="7"/>
        <v>561.03819444444446</v>
      </c>
      <c r="K149" s="73">
        <f t="shared" si="7"/>
        <v>517.01193181818189</v>
      </c>
      <c r="L149" s="73">
        <f t="shared" si="7"/>
        <v>610.005</v>
      </c>
      <c r="P149" s="74">
        <f t="shared" si="9"/>
        <v>739.0252454367203</v>
      </c>
    </row>
    <row r="150" spans="2:16" ht="12.75" customHeight="1" x14ac:dyDescent="0.25">
      <c r="C150" s="69" t="s">
        <v>642</v>
      </c>
      <c r="D150" s="72">
        <v>54235.6</v>
      </c>
      <c r="E150" s="72">
        <v>73848.100000000006</v>
      </c>
      <c r="F150" s="72">
        <v>88948.2</v>
      </c>
      <c r="G150" s="72">
        <v>74319.5</v>
      </c>
      <c r="H150" s="136">
        <f t="shared" si="8"/>
        <v>72837.850000000006</v>
      </c>
      <c r="I150" s="73">
        <f t="shared" ref="I150:L195" si="10">D150/I$5/8</f>
        <v>398.7911764705882</v>
      </c>
      <c r="J150" s="73">
        <f t="shared" si="10"/>
        <v>512.83402777777781</v>
      </c>
      <c r="K150" s="73">
        <f t="shared" si="10"/>
        <v>505.38749999999999</v>
      </c>
      <c r="L150" s="73">
        <f t="shared" si="10"/>
        <v>464.49687499999999</v>
      </c>
      <c r="P150" s="74">
        <f t="shared" si="9"/>
        <v>612.43136804534311</v>
      </c>
    </row>
    <row r="151" spans="2:16" ht="12.75" customHeight="1" x14ac:dyDescent="0.25">
      <c r="C151" s="69" t="s">
        <v>643</v>
      </c>
      <c r="D151" s="72">
        <v>58264.7</v>
      </c>
      <c r="E151" s="72">
        <v>61434.5</v>
      </c>
      <c r="F151" s="72">
        <v>75406.8</v>
      </c>
      <c r="G151" s="72">
        <v>89041.600000000006</v>
      </c>
      <c r="H151" s="136">
        <f t="shared" si="8"/>
        <v>71036.899999999994</v>
      </c>
      <c r="I151" s="73">
        <f t="shared" si="10"/>
        <v>428.41691176470584</v>
      </c>
      <c r="J151" s="73">
        <f t="shared" si="10"/>
        <v>426.62847222222223</v>
      </c>
      <c r="K151" s="73">
        <f t="shared" si="10"/>
        <v>428.44772727272726</v>
      </c>
      <c r="L151" s="73">
        <f t="shared" si="10"/>
        <v>556.51</v>
      </c>
      <c r="P151" s="74">
        <f t="shared" si="9"/>
        <v>598.92101271501781</v>
      </c>
    </row>
    <row r="152" spans="2:16" ht="12.75" customHeight="1" x14ac:dyDescent="0.25">
      <c r="B152" s="69" t="s">
        <v>644</v>
      </c>
      <c r="C152" s="69" t="s">
        <v>645</v>
      </c>
      <c r="D152" s="72">
        <v>45172.6</v>
      </c>
      <c r="E152" s="72">
        <v>45470.2</v>
      </c>
      <c r="F152" s="72">
        <v>47981.3</v>
      </c>
      <c r="G152" s="72">
        <v>44703.4</v>
      </c>
      <c r="H152" s="136">
        <f t="shared" si="8"/>
        <v>45831.874999999993</v>
      </c>
      <c r="I152" s="73">
        <f t="shared" si="10"/>
        <v>332.15147058823527</v>
      </c>
      <c r="J152" s="73">
        <f t="shared" si="10"/>
        <v>315.76527777777778</v>
      </c>
      <c r="K152" s="73">
        <f t="shared" si="10"/>
        <v>272.62102272727276</v>
      </c>
      <c r="L152" s="73">
        <f t="shared" si="10"/>
        <v>279.39625000000001</v>
      </c>
      <c r="P152" s="74">
        <f t="shared" si="9"/>
        <v>390.57852386586455</v>
      </c>
    </row>
    <row r="153" spans="2:16" ht="12.75" customHeight="1" x14ac:dyDescent="0.25">
      <c r="C153" s="69" t="s">
        <v>646</v>
      </c>
      <c r="D153" s="72">
        <v>41739.699999999997</v>
      </c>
      <c r="E153" s="72">
        <v>34356.9</v>
      </c>
      <c r="F153" s="72">
        <v>38308.5</v>
      </c>
      <c r="G153" s="72">
        <v>40000.1</v>
      </c>
      <c r="H153" s="136">
        <f t="shared" si="8"/>
        <v>38601.300000000003</v>
      </c>
      <c r="I153" s="73">
        <f t="shared" si="10"/>
        <v>306.90955882352938</v>
      </c>
      <c r="J153" s="73">
        <f t="shared" si="10"/>
        <v>238.58958333333334</v>
      </c>
      <c r="K153" s="73">
        <f t="shared" si="10"/>
        <v>217.66193181818181</v>
      </c>
      <c r="L153" s="73">
        <f t="shared" si="10"/>
        <v>250.00062499999999</v>
      </c>
      <c r="P153" s="74">
        <f t="shared" si="9"/>
        <v>329.78413301637698</v>
      </c>
    </row>
    <row r="154" spans="2:16" ht="12.75" customHeight="1" x14ac:dyDescent="0.25">
      <c r="C154" s="69" t="s">
        <v>647</v>
      </c>
      <c r="D154" s="72">
        <v>48562.9</v>
      </c>
      <c r="E154" s="72">
        <v>45458.400000000001</v>
      </c>
      <c r="F154" s="72">
        <v>48769.2</v>
      </c>
      <c r="G154" s="72">
        <v>48548.800000000003</v>
      </c>
      <c r="H154" s="136">
        <f t="shared" si="8"/>
        <v>47834.824999999997</v>
      </c>
      <c r="I154" s="73">
        <f t="shared" si="10"/>
        <v>357.08014705882351</v>
      </c>
      <c r="J154" s="73">
        <f t="shared" si="10"/>
        <v>315.68333333333334</v>
      </c>
      <c r="K154" s="73">
        <f t="shared" si="10"/>
        <v>277.09772727272724</v>
      </c>
      <c r="L154" s="73">
        <f t="shared" si="10"/>
        <v>303.43</v>
      </c>
      <c r="P154" s="74">
        <f t="shared" si="9"/>
        <v>407.94628809491985</v>
      </c>
    </row>
    <row r="155" spans="2:16" ht="12.75" customHeight="1" x14ac:dyDescent="0.25">
      <c r="C155" s="69" t="s">
        <v>648</v>
      </c>
      <c r="D155" s="72">
        <v>67282.3</v>
      </c>
      <c r="E155" s="72">
        <v>52260.7</v>
      </c>
      <c r="F155" s="72">
        <v>63728.7</v>
      </c>
      <c r="G155" s="72">
        <v>53314.7</v>
      </c>
      <c r="H155" s="136">
        <f t="shared" si="8"/>
        <v>59146.600000000006</v>
      </c>
      <c r="I155" s="73">
        <f t="shared" si="10"/>
        <v>494.72279411764708</v>
      </c>
      <c r="J155" s="73">
        <f t="shared" si="10"/>
        <v>362.92152777777778</v>
      </c>
      <c r="K155" s="73">
        <f t="shared" si="10"/>
        <v>362.09488636363636</v>
      </c>
      <c r="L155" s="73">
        <f t="shared" si="10"/>
        <v>333.21687499999996</v>
      </c>
      <c r="P155" s="74">
        <f t="shared" si="9"/>
        <v>505.48720510082438</v>
      </c>
    </row>
    <row r="156" spans="2:16" ht="12.75" customHeight="1" x14ac:dyDescent="0.25">
      <c r="C156" s="69" t="s">
        <v>649</v>
      </c>
      <c r="D156" s="72">
        <v>58803.8</v>
      </c>
      <c r="E156" s="72">
        <v>46752.1</v>
      </c>
      <c r="F156" s="72">
        <v>48134.400000000001</v>
      </c>
      <c r="G156" s="75">
        <v>70018</v>
      </c>
      <c r="H156" s="136">
        <f t="shared" si="8"/>
        <v>55927.074999999997</v>
      </c>
      <c r="I156" s="73">
        <f t="shared" si="10"/>
        <v>432.38088235294117</v>
      </c>
      <c r="J156" s="73">
        <f t="shared" si="10"/>
        <v>324.66736111111112</v>
      </c>
      <c r="K156" s="73">
        <f t="shared" si="10"/>
        <v>273.4909090909091</v>
      </c>
      <c r="L156" s="73">
        <f t="shared" si="10"/>
        <v>437.61250000000001</v>
      </c>
      <c r="P156" s="74">
        <f t="shared" si="9"/>
        <v>477.88336290663995</v>
      </c>
    </row>
    <row r="157" spans="2:16" ht="12.75" customHeight="1" x14ac:dyDescent="0.25">
      <c r="C157" s="69" t="s">
        <v>650</v>
      </c>
      <c r="D157" s="72">
        <v>32669.3</v>
      </c>
      <c r="E157" s="72">
        <v>30056.1</v>
      </c>
      <c r="F157" s="72">
        <v>31217.1</v>
      </c>
      <c r="G157" s="72">
        <v>34718.9</v>
      </c>
      <c r="H157" s="136">
        <f t="shared" si="8"/>
        <v>32165.35</v>
      </c>
      <c r="I157" s="73">
        <f t="shared" si="10"/>
        <v>240.21544117647059</v>
      </c>
      <c r="J157" s="73">
        <f t="shared" si="10"/>
        <v>208.72291666666666</v>
      </c>
      <c r="K157" s="73">
        <f t="shared" si="10"/>
        <v>177.36988636363637</v>
      </c>
      <c r="L157" s="73">
        <f t="shared" si="10"/>
        <v>216.99312500000002</v>
      </c>
      <c r="P157" s="74">
        <f t="shared" si="9"/>
        <v>274.49459567680481</v>
      </c>
    </row>
    <row r="158" spans="2:16" ht="12.75" customHeight="1" x14ac:dyDescent="0.25">
      <c r="C158" s="69" t="s">
        <v>651</v>
      </c>
      <c r="D158" s="72">
        <v>53799.9</v>
      </c>
      <c r="E158" s="75">
        <v>52574</v>
      </c>
      <c r="F158" s="72">
        <v>60769.4</v>
      </c>
      <c r="G158" s="72">
        <v>57464.9</v>
      </c>
      <c r="H158" s="136">
        <f t="shared" si="8"/>
        <v>56152.049999999996</v>
      </c>
      <c r="I158" s="73">
        <f t="shared" si="10"/>
        <v>395.58750000000003</v>
      </c>
      <c r="J158" s="73">
        <f t="shared" si="10"/>
        <v>365.09722222222223</v>
      </c>
      <c r="K158" s="73">
        <f t="shared" si="10"/>
        <v>345.28068181818185</v>
      </c>
      <c r="L158" s="73">
        <f t="shared" si="10"/>
        <v>359.15562499999999</v>
      </c>
      <c r="P158" s="74">
        <f t="shared" si="9"/>
        <v>476.89689495265156</v>
      </c>
    </row>
    <row r="159" spans="2:16" ht="12.75" customHeight="1" x14ac:dyDescent="0.25">
      <c r="C159" s="69" t="s">
        <v>652</v>
      </c>
      <c r="D159" s="72">
        <v>45661.8</v>
      </c>
      <c r="E159" s="72">
        <v>49598.3</v>
      </c>
      <c r="F159" s="72">
        <v>52560.2</v>
      </c>
      <c r="G159" s="72">
        <v>52287.5</v>
      </c>
      <c r="H159" s="136">
        <f t="shared" si="8"/>
        <v>50026.95</v>
      </c>
      <c r="I159" s="73">
        <f t="shared" si="10"/>
        <v>335.74852941176471</v>
      </c>
      <c r="J159" s="73">
        <f t="shared" si="10"/>
        <v>344.4326388888889</v>
      </c>
      <c r="K159" s="73">
        <f t="shared" si="10"/>
        <v>298.63749999999999</v>
      </c>
      <c r="L159" s="73">
        <f t="shared" si="10"/>
        <v>326.796875</v>
      </c>
      <c r="P159" s="74">
        <f t="shared" si="9"/>
        <v>424.97785934436274</v>
      </c>
    </row>
    <row r="160" spans="2:16" ht="12.75" customHeight="1" x14ac:dyDescent="0.25">
      <c r="C160" s="69" t="s">
        <v>653</v>
      </c>
      <c r="D160" s="72">
        <v>69117.3</v>
      </c>
      <c r="E160" s="72">
        <v>61139.6</v>
      </c>
      <c r="F160" s="72">
        <v>72908.3</v>
      </c>
      <c r="G160" s="72">
        <v>68384.800000000003</v>
      </c>
      <c r="H160" s="136">
        <f t="shared" si="8"/>
        <v>67887.5</v>
      </c>
      <c r="I160" s="73">
        <f t="shared" si="10"/>
        <v>508.21544117647062</v>
      </c>
      <c r="J160" s="73">
        <f t="shared" si="10"/>
        <v>424.58055555555552</v>
      </c>
      <c r="K160" s="73">
        <f t="shared" si="10"/>
        <v>414.25170454545457</v>
      </c>
      <c r="L160" s="73">
        <f t="shared" si="10"/>
        <v>427.40500000000003</v>
      </c>
      <c r="P160" s="74">
        <f t="shared" si="9"/>
        <v>577.58435426582002</v>
      </c>
    </row>
    <row r="161" spans="1:16" ht="12.75" customHeight="1" x14ac:dyDescent="0.25">
      <c r="A161" s="69" t="s">
        <v>654</v>
      </c>
      <c r="B161" s="69" t="s">
        <v>655</v>
      </c>
      <c r="C161" s="69" t="s">
        <v>656</v>
      </c>
      <c r="D161" s="72">
        <v>84207.2</v>
      </c>
      <c r="E161" s="72">
        <v>76195.600000000006</v>
      </c>
      <c r="F161" s="72">
        <v>78473.8</v>
      </c>
      <c r="G161" s="75">
        <v>73310</v>
      </c>
      <c r="H161" s="136">
        <f t="shared" si="8"/>
        <v>78046.649999999994</v>
      </c>
      <c r="I161" s="73">
        <f t="shared" si="10"/>
        <v>619.17058823529408</v>
      </c>
      <c r="J161" s="73">
        <f t="shared" si="10"/>
        <v>529.13611111111118</v>
      </c>
      <c r="K161" s="73">
        <f t="shared" si="10"/>
        <v>445.87386363636364</v>
      </c>
      <c r="L161" s="73">
        <f t="shared" si="10"/>
        <v>458.1875</v>
      </c>
      <c r="P161" s="74">
        <f t="shared" si="9"/>
        <v>668.04580450089134</v>
      </c>
    </row>
    <row r="162" spans="1:16" ht="12.75" customHeight="1" x14ac:dyDescent="0.25">
      <c r="C162" s="69" t="s">
        <v>657</v>
      </c>
      <c r="D162" s="72">
        <v>89604.9</v>
      </c>
      <c r="E162" s="72">
        <v>89467.1</v>
      </c>
      <c r="F162" s="72">
        <v>88535.6</v>
      </c>
      <c r="G162" s="75">
        <v>97845</v>
      </c>
      <c r="H162" s="136">
        <f t="shared" si="8"/>
        <v>91363.15</v>
      </c>
      <c r="I162" s="73">
        <f t="shared" si="10"/>
        <v>658.85955882352937</v>
      </c>
      <c r="J162" s="73">
        <f t="shared" si="10"/>
        <v>621.29930555555563</v>
      </c>
      <c r="K162" s="73">
        <f t="shared" si="10"/>
        <v>503.04318181818184</v>
      </c>
      <c r="L162" s="73">
        <f t="shared" si="10"/>
        <v>611.53125</v>
      </c>
      <c r="P162" s="74">
        <f t="shared" si="9"/>
        <v>779.48568791221044</v>
      </c>
    </row>
    <row r="163" spans="1:16" ht="12.75" customHeight="1" x14ac:dyDescent="0.25">
      <c r="C163" s="69" t="s">
        <v>658</v>
      </c>
      <c r="D163" s="72">
        <v>59234.1</v>
      </c>
      <c r="E163" s="72">
        <v>56505.2</v>
      </c>
      <c r="F163" s="72">
        <v>60958.5</v>
      </c>
      <c r="G163" s="72">
        <v>60428.5</v>
      </c>
      <c r="H163" s="136">
        <f t="shared" si="8"/>
        <v>59281.574999999997</v>
      </c>
      <c r="I163" s="73">
        <f t="shared" si="10"/>
        <v>435.54485294117649</v>
      </c>
      <c r="J163" s="73">
        <f t="shared" si="10"/>
        <v>392.39722222222218</v>
      </c>
      <c r="K163" s="73">
        <f t="shared" si="10"/>
        <v>346.35511363636363</v>
      </c>
      <c r="L163" s="73">
        <f t="shared" si="10"/>
        <v>377.67812500000002</v>
      </c>
      <c r="P163" s="74">
        <f t="shared" si="9"/>
        <v>505.16796464182261</v>
      </c>
    </row>
    <row r="164" spans="1:16" ht="12.75" customHeight="1" x14ac:dyDescent="0.25">
      <c r="C164" s="69" t="s">
        <v>659</v>
      </c>
      <c r="D164" s="72">
        <v>52494.6</v>
      </c>
      <c r="E164" s="75">
        <v>51307</v>
      </c>
      <c r="F164" s="72">
        <v>54751.199999999997</v>
      </c>
      <c r="G164" s="72">
        <v>57652.5</v>
      </c>
      <c r="H164" s="136">
        <f t="shared" si="8"/>
        <v>54051.324999999997</v>
      </c>
      <c r="I164" s="73">
        <f t="shared" si="10"/>
        <v>385.98970588235295</v>
      </c>
      <c r="J164" s="73">
        <f t="shared" si="10"/>
        <v>356.29861111111109</v>
      </c>
      <c r="K164" s="73">
        <f t="shared" si="10"/>
        <v>311.08636363636361</v>
      </c>
      <c r="L164" s="73">
        <f t="shared" si="10"/>
        <v>360.328125</v>
      </c>
      <c r="P164" s="74">
        <f t="shared" si="9"/>
        <v>460.16026323250895</v>
      </c>
    </row>
    <row r="165" spans="1:16" ht="12.75" customHeight="1" x14ac:dyDescent="0.25">
      <c r="C165" s="69" t="s">
        <v>660</v>
      </c>
      <c r="D165" s="72">
        <v>104707.1</v>
      </c>
      <c r="E165" s="72">
        <v>107355.1</v>
      </c>
      <c r="F165" s="72">
        <v>107469.5</v>
      </c>
      <c r="G165" s="72">
        <v>123819.5</v>
      </c>
      <c r="H165" s="136">
        <f t="shared" si="8"/>
        <v>110837.8</v>
      </c>
      <c r="I165" s="73">
        <f t="shared" si="10"/>
        <v>769.90514705882356</v>
      </c>
      <c r="J165" s="73">
        <f t="shared" si="10"/>
        <v>745.52152777777781</v>
      </c>
      <c r="K165" s="73">
        <f t="shared" si="10"/>
        <v>610.62215909090912</v>
      </c>
      <c r="L165" s="73">
        <f t="shared" si="10"/>
        <v>773.87187500000005</v>
      </c>
      <c r="P165" s="74">
        <f t="shared" si="9"/>
        <v>943.92419075590476</v>
      </c>
    </row>
    <row r="166" spans="1:16" ht="12.75" customHeight="1" x14ac:dyDescent="0.25">
      <c r="B166" s="69" t="s">
        <v>661</v>
      </c>
      <c r="C166" s="69" t="s">
        <v>662</v>
      </c>
      <c r="D166" s="72">
        <v>70019.5</v>
      </c>
      <c r="E166" s="72">
        <v>68209.100000000006</v>
      </c>
      <c r="F166" s="72">
        <v>69473.100000000006</v>
      </c>
      <c r="G166" s="72">
        <v>63021.9</v>
      </c>
      <c r="H166" s="136">
        <f t="shared" si="8"/>
        <v>67680.900000000009</v>
      </c>
      <c r="I166" s="73">
        <f t="shared" si="10"/>
        <v>514.84926470588232</v>
      </c>
      <c r="J166" s="73">
        <f t="shared" si="10"/>
        <v>473.67430555555558</v>
      </c>
      <c r="K166" s="73">
        <f t="shared" si="10"/>
        <v>394.73352272727277</v>
      </c>
      <c r="L166" s="73">
        <f t="shared" si="10"/>
        <v>393.88687500000003</v>
      </c>
      <c r="P166" s="74">
        <f t="shared" si="9"/>
        <v>578.46036158032541</v>
      </c>
    </row>
    <row r="167" spans="1:16" ht="12.75" customHeight="1" x14ac:dyDescent="0.25">
      <c r="C167" s="69" t="s">
        <v>663</v>
      </c>
      <c r="D167" s="72">
        <v>134866.20000000001</v>
      </c>
      <c r="E167" s="72">
        <v>238597.5</v>
      </c>
      <c r="F167" s="72">
        <v>153109.70000000001</v>
      </c>
      <c r="G167" s="72">
        <v>155604.79999999999</v>
      </c>
      <c r="H167" s="136">
        <f t="shared" si="8"/>
        <v>170544.55</v>
      </c>
      <c r="I167" s="73">
        <f t="shared" si="10"/>
        <v>991.66323529411773</v>
      </c>
      <c r="J167" s="73">
        <f t="shared" si="10"/>
        <v>1656.9270833333333</v>
      </c>
      <c r="K167" s="73">
        <f t="shared" si="10"/>
        <v>869.9414772727273</v>
      </c>
      <c r="L167" s="73">
        <f t="shared" si="10"/>
        <v>972.53</v>
      </c>
      <c r="P167" s="74">
        <f t="shared" si="9"/>
        <v>1461.8406145655081</v>
      </c>
    </row>
    <row r="168" spans="1:16" ht="12.75" customHeight="1" x14ac:dyDescent="0.25">
      <c r="C168" s="69" t="s">
        <v>664</v>
      </c>
      <c r="D168" s="72">
        <v>32382.400000000001</v>
      </c>
      <c r="E168" s="72">
        <v>35023.5</v>
      </c>
      <c r="F168" s="72">
        <v>37036.6</v>
      </c>
      <c r="G168" s="72">
        <v>42419.4</v>
      </c>
      <c r="H168" s="136">
        <f t="shared" si="8"/>
        <v>36715.474999999999</v>
      </c>
      <c r="I168" s="73">
        <f t="shared" si="10"/>
        <v>238.10588235294119</v>
      </c>
      <c r="J168" s="73">
        <f t="shared" si="10"/>
        <v>243.21875</v>
      </c>
      <c r="K168" s="73">
        <f t="shared" si="10"/>
        <v>210.43522727272727</v>
      </c>
      <c r="L168" s="73">
        <f t="shared" si="10"/>
        <v>265.12125000000003</v>
      </c>
      <c r="P168" s="74">
        <f t="shared" si="9"/>
        <v>311.46480118315509</v>
      </c>
    </row>
    <row r="169" spans="1:16" ht="12.75" customHeight="1" x14ac:dyDescent="0.25">
      <c r="C169" s="69" t="s">
        <v>665</v>
      </c>
      <c r="D169" s="72">
        <v>57703.9</v>
      </c>
      <c r="E169" s="75">
        <v>55964</v>
      </c>
      <c r="F169" s="72">
        <v>67043.899999999994</v>
      </c>
      <c r="G169" s="72">
        <v>70790.7</v>
      </c>
      <c r="H169" s="136">
        <f t="shared" si="8"/>
        <v>62875.625</v>
      </c>
      <c r="I169" s="73">
        <f t="shared" si="10"/>
        <v>424.29338235294119</v>
      </c>
      <c r="J169" s="73">
        <f t="shared" si="10"/>
        <v>388.63888888888891</v>
      </c>
      <c r="K169" s="73">
        <f t="shared" si="10"/>
        <v>380.93124999999998</v>
      </c>
      <c r="L169" s="73">
        <f t="shared" si="10"/>
        <v>442.44187499999998</v>
      </c>
      <c r="P169" s="74">
        <f t="shared" si="9"/>
        <v>532.6174064767157</v>
      </c>
    </row>
    <row r="170" spans="1:16" ht="12.75" customHeight="1" x14ac:dyDescent="0.25">
      <c r="B170" s="69" t="s">
        <v>666</v>
      </c>
      <c r="C170" s="69" t="s">
        <v>667</v>
      </c>
      <c r="D170" s="72">
        <v>146791.4</v>
      </c>
      <c r="E170" s="75">
        <v>141602</v>
      </c>
      <c r="F170" s="72">
        <v>161722.6</v>
      </c>
      <c r="G170" s="72">
        <v>152161.29999999999</v>
      </c>
      <c r="H170" s="136">
        <f t="shared" si="8"/>
        <v>150569.32500000001</v>
      </c>
      <c r="I170" s="73">
        <f t="shared" si="10"/>
        <v>1079.3485294117647</v>
      </c>
      <c r="J170" s="73">
        <f t="shared" si="10"/>
        <v>983.34722222222217</v>
      </c>
      <c r="K170" s="73">
        <f t="shared" si="10"/>
        <v>918.87840909090914</v>
      </c>
      <c r="L170" s="73">
        <f t="shared" si="10"/>
        <v>951.00812499999995</v>
      </c>
      <c r="P170" s="74">
        <f t="shared" si="9"/>
        <v>1280.0555340034539</v>
      </c>
    </row>
    <row r="171" spans="1:16" ht="12.75" customHeight="1" x14ac:dyDescent="0.25">
      <c r="C171" s="69" t="s">
        <v>668</v>
      </c>
      <c r="D171" s="75">
        <v>110446</v>
      </c>
      <c r="E171" s="72">
        <v>115507.4</v>
      </c>
      <c r="F171" s="72">
        <v>111204.3</v>
      </c>
      <c r="G171" s="72">
        <v>137849.5</v>
      </c>
      <c r="H171" s="136">
        <f t="shared" si="8"/>
        <v>118751.8</v>
      </c>
      <c r="I171" s="73">
        <f t="shared" si="10"/>
        <v>812.10294117647061</v>
      </c>
      <c r="J171" s="73">
        <f t="shared" si="10"/>
        <v>802.13472222222219</v>
      </c>
      <c r="K171" s="73">
        <f t="shared" si="10"/>
        <v>631.84261363636369</v>
      </c>
      <c r="L171" s="73">
        <f t="shared" si="10"/>
        <v>861.55937500000005</v>
      </c>
      <c r="P171" s="74">
        <f t="shared" si="9"/>
        <v>1011.5367067374109</v>
      </c>
    </row>
    <row r="172" spans="1:16" ht="12.75" customHeight="1" x14ac:dyDescent="0.25">
      <c r="B172" s="69" t="s">
        <v>669</v>
      </c>
      <c r="C172" s="69" t="s">
        <v>670</v>
      </c>
      <c r="D172" s="72">
        <v>54058.9</v>
      </c>
      <c r="E172" s="72">
        <v>58051.7</v>
      </c>
      <c r="F172" s="72">
        <v>58738.2</v>
      </c>
      <c r="G172" s="72">
        <v>58420.2</v>
      </c>
      <c r="H172" s="136">
        <f t="shared" si="8"/>
        <v>57317.25</v>
      </c>
      <c r="I172" s="73">
        <f t="shared" si="10"/>
        <v>397.49191176470589</v>
      </c>
      <c r="J172" s="73">
        <f t="shared" si="10"/>
        <v>403.13680555555555</v>
      </c>
      <c r="K172" s="73">
        <f t="shared" si="10"/>
        <v>333.73977272727274</v>
      </c>
      <c r="L172" s="73">
        <f t="shared" si="10"/>
        <v>365.12624999999997</v>
      </c>
      <c r="P172" s="74">
        <f t="shared" si="9"/>
        <v>488.08553788547238</v>
      </c>
    </row>
    <row r="173" spans="1:16" ht="12.75" customHeight="1" x14ac:dyDescent="0.25">
      <c r="C173" s="69" t="s">
        <v>671</v>
      </c>
      <c r="D173" s="75">
        <v>68635</v>
      </c>
      <c r="E173" s="72">
        <v>67227.8</v>
      </c>
      <c r="F173" s="72">
        <v>73236.100000000006</v>
      </c>
      <c r="G173" s="72">
        <v>74195.100000000006</v>
      </c>
      <c r="H173" s="136">
        <f t="shared" si="8"/>
        <v>70823.5</v>
      </c>
      <c r="I173" s="73">
        <f t="shared" si="10"/>
        <v>504.66911764705884</v>
      </c>
      <c r="J173" s="73">
        <f t="shared" si="10"/>
        <v>466.85972222222222</v>
      </c>
      <c r="K173" s="73">
        <f t="shared" si="10"/>
        <v>416.11420454545458</v>
      </c>
      <c r="L173" s="73">
        <f t="shared" si="10"/>
        <v>463.71937500000001</v>
      </c>
      <c r="P173" s="74">
        <f t="shared" si="9"/>
        <v>602.61846751949645</v>
      </c>
    </row>
    <row r="174" spans="1:16" ht="12.75" customHeight="1" x14ac:dyDescent="0.25">
      <c r="B174" s="69" t="s">
        <v>672</v>
      </c>
      <c r="C174" s="69" t="s">
        <v>673</v>
      </c>
      <c r="D174" s="72">
        <v>39251.300000000003</v>
      </c>
      <c r="E174" s="72">
        <v>36438.5</v>
      </c>
      <c r="F174" s="72">
        <v>35235.9</v>
      </c>
      <c r="G174" s="72">
        <v>34108.6</v>
      </c>
      <c r="H174" s="136">
        <f t="shared" si="8"/>
        <v>36258.575000000004</v>
      </c>
      <c r="I174" s="73">
        <f t="shared" si="10"/>
        <v>288.61250000000001</v>
      </c>
      <c r="J174" s="73">
        <f t="shared" si="10"/>
        <v>253.04513888888889</v>
      </c>
      <c r="K174" s="73">
        <f t="shared" si="10"/>
        <v>200.20397727272729</v>
      </c>
      <c r="L174" s="73">
        <f t="shared" si="10"/>
        <v>213.17874999999998</v>
      </c>
      <c r="P174" s="74">
        <f t="shared" si="9"/>
        <v>310.86563918560608</v>
      </c>
    </row>
    <row r="175" spans="1:16" ht="12.75" customHeight="1" x14ac:dyDescent="0.25">
      <c r="C175" s="69" t="s">
        <v>674</v>
      </c>
      <c r="D175" s="72">
        <v>55750.2</v>
      </c>
      <c r="E175" s="72">
        <v>55994.7</v>
      </c>
      <c r="F175" s="72">
        <v>59017.3</v>
      </c>
      <c r="G175" s="75">
        <v>56283</v>
      </c>
      <c r="H175" s="136">
        <f t="shared" si="8"/>
        <v>56761.3</v>
      </c>
      <c r="I175" s="73">
        <f t="shared" si="10"/>
        <v>409.92794117647054</v>
      </c>
      <c r="J175" s="73">
        <f t="shared" si="10"/>
        <v>388.85208333333333</v>
      </c>
      <c r="K175" s="73">
        <f t="shared" si="10"/>
        <v>335.3255681818182</v>
      </c>
      <c r="L175" s="73">
        <f t="shared" si="10"/>
        <v>351.76875000000001</v>
      </c>
      <c r="P175" s="74">
        <f t="shared" si="9"/>
        <v>483.65209854612294</v>
      </c>
    </row>
    <row r="176" spans="1:16" ht="12.75" customHeight="1" x14ac:dyDescent="0.25">
      <c r="A176" s="69" t="s">
        <v>675</v>
      </c>
      <c r="B176" s="69" t="s">
        <v>676</v>
      </c>
      <c r="C176" s="69" t="s">
        <v>677</v>
      </c>
      <c r="D176" s="72">
        <v>55244.4</v>
      </c>
      <c r="E176" s="72">
        <v>51152.4</v>
      </c>
      <c r="F176" s="72">
        <v>55374.8</v>
      </c>
      <c r="G176" s="72">
        <v>53555.9</v>
      </c>
      <c r="H176" s="136">
        <f t="shared" si="8"/>
        <v>53831.875</v>
      </c>
      <c r="I176" s="73">
        <f t="shared" si="10"/>
        <v>406.2088235294118</v>
      </c>
      <c r="J176" s="73">
        <f t="shared" si="10"/>
        <v>355.22500000000002</v>
      </c>
      <c r="K176" s="73">
        <f t="shared" si="10"/>
        <v>314.62954545454545</v>
      </c>
      <c r="L176" s="73">
        <f t="shared" si="10"/>
        <v>334.72437500000001</v>
      </c>
      <c r="P176" s="74">
        <f t="shared" si="9"/>
        <v>459.21141066677814</v>
      </c>
    </row>
    <row r="177" spans="1:16" ht="12.75" customHeight="1" x14ac:dyDescent="0.25">
      <c r="C177" s="69" t="s">
        <v>678</v>
      </c>
      <c r="D177" s="72">
        <v>42675.6</v>
      </c>
      <c r="E177" s="72">
        <v>49977.599999999999</v>
      </c>
      <c r="F177" s="72">
        <v>40331.599999999999</v>
      </c>
      <c r="G177" s="72">
        <v>42018.400000000001</v>
      </c>
      <c r="H177" s="136">
        <f t="shared" si="8"/>
        <v>43750.799999999996</v>
      </c>
      <c r="I177" s="73">
        <f t="shared" si="10"/>
        <v>313.7911764705882</v>
      </c>
      <c r="J177" s="73">
        <f t="shared" si="10"/>
        <v>347.06666666666666</v>
      </c>
      <c r="K177" s="73">
        <f t="shared" si="10"/>
        <v>229.15681818181818</v>
      </c>
      <c r="L177" s="73">
        <f t="shared" si="10"/>
        <v>262.61500000000001</v>
      </c>
      <c r="P177" s="74">
        <f t="shared" si="9"/>
        <v>375.18095475935826</v>
      </c>
    </row>
    <row r="178" spans="1:16" ht="12.75" customHeight="1" x14ac:dyDescent="0.25">
      <c r="C178" s="69" t="s">
        <v>679</v>
      </c>
      <c r="D178" s="72">
        <v>26805.1</v>
      </c>
      <c r="E178" s="72">
        <v>25898.5</v>
      </c>
      <c r="F178" s="72">
        <v>25036.799999999999</v>
      </c>
      <c r="G178" s="72">
        <v>25420.400000000001</v>
      </c>
      <c r="H178" s="136">
        <f t="shared" si="8"/>
        <v>25790.199999999997</v>
      </c>
      <c r="I178" s="73">
        <f t="shared" si="10"/>
        <v>197.09632352941176</v>
      </c>
      <c r="J178" s="73">
        <f t="shared" si="10"/>
        <v>179.85069444444446</v>
      </c>
      <c r="K178" s="73">
        <f t="shared" si="10"/>
        <v>142.25454545454545</v>
      </c>
      <c r="L178" s="73">
        <f t="shared" si="10"/>
        <v>158.8775</v>
      </c>
      <c r="P178" s="74">
        <f t="shared" si="9"/>
        <v>220.71473514594476</v>
      </c>
    </row>
    <row r="179" spans="1:16" ht="12.75" customHeight="1" x14ac:dyDescent="0.25">
      <c r="C179" s="69" t="s">
        <v>680</v>
      </c>
      <c r="D179" s="72">
        <v>44767.5</v>
      </c>
      <c r="E179" s="75">
        <v>42870</v>
      </c>
      <c r="F179" s="72">
        <v>46128.7</v>
      </c>
      <c r="G179" s="72">
        <v>44489.7</v>
      </c>
      <c r="H179" s="136">
        <f t="shared" si="8"/>
        <v>44563.975000000006</v>
      </c>
      <c r="I179" s="73">
        <f t="shared" si="10"/>
        <v>329.17279411764707</v>
      </c>
      <c r="J179" s="73">
        <f t="shared" si="10"/>
        <v>297.70833333333331</v>
      </c>
      <c r="K179" s="73">
        <f t="shared" si="10"/>
        <v>262.09488636363636</v>
      </c>
      <c r="L179" s="73">
        <f t="shared" si="10"/>
        <v>278.06062499999996</v>
      </c>
      <c r="P179" s="74">
        <f t="shared" si="9"/>
        <v>379.87042593415777</v>
      </c>
    </row>
    <row r="180" spans="1:16" ht="12.75" customHeight="1" x14ac:dyDescent="0.25">
      <c r="B180" s="69" t="s">
        <v>681</v>
      </c>
      <c r="C180" s="69" t="s">
        <v>682</v>
      </c>
      <c r="D180" s="72">
        <v>38040.1</v>
      </c>
      <c r="E180" s="72">
        <v>34198.9</v>
      </c>
      <c r="F180" s="72">
        <v>36062.699999999997</v>
      </c>
      <c r="G180" s="72">
        <v>35183.300000000003</v>
      </c>
      <c r="H180" s="136">
        <f t="shared" si="8"/>
        <v>35871.25</v>
      </c>
      <c r="I180" s="73">
        <f t="shared" si="10"/>
        <v>279.70661764705881</v>
      </c>
      <c r="J180" s="73">
        <f t="shared" si="10"/>
        <v>237.49236111111111</v>
      </c>
      <c r="K180" s="73">
        <f t="shared" si="10"/>
        <v>204.90170454545452</v>
      </c>
      <c r="L180" s="73">
        <f t="shared" si="10"/>
        <v>219.89562500000002</v>
      </c>
      <c r="P180" s="74">
        <f t="shared" si="9"/>
        <v>306.61979835282978</v>
      </c>
    </row>
    <row r="181" spans="1:16" ht="12.75" customHeight="1" x14ac:dyDescent="0.25">
      <c r="C181" s="69" t="s">
        <v>683</v>
      </c>
      <c r="D181" s="72">
        <v>40030.9</v>
      </c>
      <c r="E181" s="72">
        <v>39157.699999999997</v>
      </c>
      <c r="F181" s="72">
        <v>41445.699999999997</v>
      </c>
      <c r="G181" s="72">
        <v>40899.800000000003</v>
      </c>
      <c r="H181" s="136">
        <f t="shared" si="8"/>
        <v>40383.525000000001</v>
      </c>
      <c r="I181" s="73">
        <f t="shared" si="10"/>
        <v>294.3448529411765</v>
      </c>
      <c r="J181" s="73">
        <f t="shared" si="10"/>
        <v>271.92847222222218</v>
      </c>
      <c r="K181" s="73">
        <f t="shared" si="10"/>
        <v>235.4869318181818</v>
      </c>
      <c r="L181" s="73">
        <f t="shared" si="10"/>
        <v>255.62375000000003</v>
      </c>
      <c r="P181" s="74">
        <f t="shared" si="9"/>
        <v>344.17849427250451</v>
      </c>
    </row>
    <row r="182" spans="1:16" ht="12.75" customHeight="1" x14ac:dyDescent="0.25">
      <c r="A182" s="135"/>
      <c r="C182" s="69" t="s">
        <v>684</v>
      </c>
      <c r="D182" s="72">
        <v>26243.1</v>
      </c>
      <c r="E182" s="72">
        <v>25985.8</v>
      </c>
      <c r="F182" s="72">
        <v>27059.8</v>
      </c>
      <c r="G182" s="75">
        <v>27380</v>
      </c>
      <c r="H182" s="136">
        <f t="shared" si="8"/>
        <v>26667.174999999999</v>
      </c>
      <c r="I182" s="73">
        <f t="shared" si="10"/>
        <v>192.96397058823527</v>
      </c>
      <c r="J182" s="73">
        <f t="shared" si="10"/>
        <v>180.45694444444445</v>
      </c>
      <c r="K182" s="73">
        <f t="shared" si="10"/>
        <v>153.74886363636364</v>
      </c>
      <c r="L182" s="73">
        <f t="shared" si="10"/>
        <v>171.125</v>
      </c>
      <c r="P182" s="74">
        <f t="shared" si="9"/>
        <v>227.29495045677362</v>
      </c>
    </row>
    <row r="183" spans="1:16" ht="12.75" customHeight="1" x14ac:dyDescent="0.25">
      <c r="A183" s="69" t="s">
        <v>685</v>
      </c>
      <c r="B183" s="69" t="s">
        <v>686</v>
      </c>
      <c r="C183" s="69" t="s">
        <v>687</v>
      </c>
      <c r="D183" s="75">
        <v>54087</v>
      </c>
      <c r="E183" s="72">
        <v>54920.6</v>
      </c>
      <c r="F183" s="72">
        <v>55757.8</v>
      </c>
      <c r="G183" s="72">
        <v>67440.3</v>
      </c>
      <c r="H183" s="136">
        <f t="shared" si="8"/>
        <v>58051.425000000003</v>
      </c>
      <c r="I183" s="73">
        <f t="shared" si="10"/>
        <v>397.6985294117647</v>
      </c>
      <c r="J183" s="73">
        <f t="shared" si="10"/>
        <v>381.39305555555552</v>
      </c>
      <c r="K183" s="73">
        <f t="shared" si="10"/>
        <v>316.80568181818182</v>
      </c>
      <c r="L183" s="73">
        <f t="shared" si="10"/>
        <v>421.50187500000004</v>
      </c>
      <c r="P183" s="74">
        <f t="shared" si="9"/>
        <v>493.91342065118084</v>
      </c>
    </row>
    <row r="184" spans="1:16" ht="12.75" customHeight="1" x14ac:dyDescent="0.25">
      <c r="C184" s="69" t="s">
        <v>688</v>
      </c>
      <c r="D184" s="72">
        <v>75871.899999999994</v>
      </c>
      <c r="E184" s="72">
        <v>88204.3</v>
      </c>
      <c r="F184" s="72">
        <v>89351.1</v>
      </c>
      <c r="G184" s="72">
        <v>96306.9</v>
      </c>
      <c r="H184" s="136">
        <f t="shared" si="8"/>
        <v>87433.55</v>
      </c>
      <c r="I184" s="73">
        <f t="shared" si="10"/>
        <v>557.88161764705876</v>
      </c>
      <c r="J184" s="73">
        <f t="shared" si="10"/>
        <v>612.52986111111113</v>
      </c>
      <c r="K184" s="73">
        <f t="shared" si="10"/>
        <v>507.67670454545458</v>
      </c>
      <c r="L184" s="73">
        <f t="shared" si="10"/>
        <v>601.91812499999992</v>
      </c>
      <c r="P184" s="74">
        <f t="shared" si="9"/>
        <v>742.14205335282975</v>
      </c>
    </row>
    <row r="185" spans="1:16" ht="12.75" customHeight="1" x14ac:dyDescent="0.25">
      <c r="B185" s="69" t="s">
        <v>689</v>
      </c>
      <c r="C185" s="69" t="s">
        <v>690</v>
      </c>
      <c r="D185" s="72">
        <v>82754.5</v>
      </c>
      <c r="E185" s="72">
        <v>74285.399999999994</v>
      </c>
      <c r="F185" s="72">
        <v>94560.4</v>
      </c>
      <c r="G185" s="72">
        <v>78989.100000000006</v>
      </c>
      <c r="H185" s="136">
        <f t="shared" si="8"/>
        <v>82647.350000000006</v>
      </c>
      <c r="I185" s="73">
        <f t="shared" si="10"/>
        <v>608.48897058823525</v>
      </c>
      <c r="J185" s="73">
        <f t="shared" si="10"/>
        <v>515.87083333333328</v>
      </c>
      <c r="K185" s="73">
        <f t="shared" si="10"/>
        <v>537.27499999999998</v>
      </c>
      <c r="L185" s="73">
        <f t="shared" si="10"/>
        <v>493.68187500000005</v>
      </c>
      <c r="P185" s="74">
        <f t="shared" si="9"/>
        <v>701.55557898897064</v>
      </c>
    </row>
    <row r="186" spans="1:16" ht="12.75" customHeight="1" x14ac:dyDescent="0.25">
      <c r="C186" s="69" t="s">
        <v>691</v>
      </c>
      <c r="D186" s="72">
        <v>76877.399999999994</v>
      </c>
      <c r="E186" s="75">
        <v>78780</v>
      </c>
      <c r="F186" s="75">
        <v>75841</v>
      </c>
      <c r="G186" s="72">
        <v>145555.5</v>
      </c>
      <c r="H186" s="136">
        <f t="shared" si="8"/>
        <v>94263.475000000006</v>
      </c>
      <c r="I186" s="73">
        <f t="shared" si="10"/>
        <v>565.27499999999998</v>
      </c>
      <c r="J186" s="73">
        <f t="shared" si="10"/>
        <v>547.08333333333337</v>
      </c>
      <c r="K186" s="73">
        <f t="shared" si="10"/>
        <v>430.91477272727275</v>
      </c>
      <c r="L186" s="73">
        <f t="shared" si="10"/>
        <v>909.72187499999995</v>
      </c>
      <c r="P186" s="74">
        <f t="shared" si="9"/>
        <v>798.44986633522717</v>
      </c>
    </row>
    <row r="187" spans="1:16" ht="12.75" customHeight="1" x14ac:dyDescent="0.25">
      <c r="B187" s="69" t="s">
        <v>692</v>
      </c>
      <c r="C187" s="69" t="s">
        <v>693</v>
      </c>
      <c r="D187" s="72">
        <v>56707.9</v>
      </c>
      <c r="E187" s="75">
        <v>62759</v>
      </c>
      <c r="F187" s="75">
        <v>60222</v>
      </c>
      <c r="G187" s="72">
        <v>72207.399999999994</v>
      </c>
      <c r="H187" s="136">
        <f t="shared" si="8"/>
        <v>62974.074999999997</v>
      </c>
      <c r="I187" s="73">
        <f t="shared" si="10"/>
        <v>416.9698529411765</v>
      </c>
      <c r="J187" s="73">
        <f t="shared" si="10"/>
        <v>435.82638888888891</v>
      </c>
      <c r="K187" s="73">
        <f t="shared" si="10"/>
        <v>342.17045454545456</v>
      </c>
      <c r="L187" s="73">
        <f t="shared" si="10"/>
        <v>451.29624999999999</v>
      </c>
      <c r="P187" s="74">
        <f t="shared" si="9"/>
        <v>535.85858904523172</v>
      </c>
    </row>
    <row r="188" spans="1:16" ht="12.75" customHeight="1" x14ac:dyDescent="0.25">
      <c r="C188" s="69" t="s">
        <v>694</v>
      </c>
      <c r="D188" s="72">
        <v>90527.3</v>
      </c>
      <c r="E188" s="72">
        <v>89073.3</v>
      </c>
      <c r="F188" s="72">
        <v>93806.6</v>
      </c>
      <c r="G188" s="75">
        <v>97499</v>
      </c>
      <c r="H188" s="136">
        <f t="shared" si="8"/>
        <v>92726.55</v>
      </c>
      <c r="I188" s="73">
        <f t="shared" si="10"/>
        <v>665.64191176470592</v>
      </c>
      <c r="J188" s="73">
        <f t="shared" si="10"/>
        <v>618.5645833333333</v>
      </c>
      <c r="K188" s="73">
        <f t="shared" si="10"/>
        <v>532.99204545454552</v>
      </c>
      <c r="L188" s="73">
        <f t="shared" si="10"/>
        <v>609.36874999999998</v>
      </c>
      <c r="P188" s="74">
        <f t="shared" si="9"/>
        <v>789.84765307486634</v>
      </c>
    </row>
    <row r="189" spans="1:16" ht="12.75" customHeight="1" x14ac:dyDescent="0.25">
      <c r="B189" s="69" t="s">
        <v>695</v>
      </c>
      <c r="C189" s="69" t="s">
        <v>696</v>
      </c>
      <c r="D189" s="72">
        <v>71859.100000000006</v>
      </c>
      <c r="E189" s="75">
        <v>76491</v>
      </c>
      <c r="F189" s="72">
        <v>102274.1</v>
      </c>
      <c r="G189" s="75">
        <v>78258</v>
      </c>
      <c r="H189" s="136">
        <f t="shared" si="8"/>
        <v>82220.55</v>
      </c>
      <c r="I189" s="73">
        <f t="shared" si="10"/>
        <v>528.3757352941177</v>
      </c>
      <c r="J189" s="73">
        <f t="shared" si="10"/>
        <v>531.1875</v>
      </c>
      <c r="K189" s="73">
        <f t="shared" si="10"/>
        <v>581.1028409090909</v>
      </c>
      <c r="L189" s="73">
        <f t="shared" si="10"/>
        <v>489.11250000000001</v>
      </c>
      <c r="P189" s="74">
        <f t="shared" si="9"/>
        <v>693.24292655414445</v>
      </c>
    </row>
    <row r="190" spans="1:16" ht="12.75" customHeight="1" x14ac:dyDescent="0.25">
      <c r="C190" s="69" t="s">
        <v>697</v>
      </c>
      <c r="D190" s="72">
        <v>89267.9</v>
      </c>
      <c r="E190" s="72">
        <v>115908.1</v>
      </c>
      <c r="F190" s="72">
        <v>190161.5</v>
      </c>
      <c r="G190" s="72">
        <v>97084.1</v>
      </c>
      <c r="H190" s="136">
        <f t="shared" si="8"/>
        <v>123105.4</v>
      </c>
      <c r="I190" s="73">
        <f t="shared" si="10"/>
        <v>656.38161764705876</v>
      </c>
      <c r="J190" s="73">
        <f t="shared" si="10"/>
        <v>804.91736111111118</v>
      </c>
      <c r="K190" s="73">
        <f t="shared" si="10"/>
        <v>1080.4630681818182</v>
      </c>
      <c r="L190" s="73">
        <f t="shared" si="10"/>
        <v>606.77562499999999</v>
      </c>
      <c r="P190" s="74">
        <f t="shared" si="9"/>
        <v>1024.8490122164662</v>
      </c>
    </row>
    <row r="191" spans="1:16" ht="12.75" customHeight="1" x14ac:dyDescent="0.25">
      <c r="C191" s="69" t="s">
        <v>698</v>
      </c>
      <c r="D191" s="72">
        <v>107454.7</v>
      </c>
      <c r="E191" s="72">
        <v>103450.2</v>
      </c>
      <c r="F191" s="75">
        <v>111289</v>
      </c>
      <c r="G191" s="72">
        <v>141327.9</v>
      </c>
      <c r="H191" s="136">
        <f t="shared" si="8"/>
        <v>115880.45000000001</v>
      </c>
      <c r="I191" s="73">
        <f t="shared" si="10"/>
        <v>790.10808823529408</v>
      </c>
      <c r="J191" s="73">
        <f t="shared" si="10"/>
        <v>718.4041666666667</v>
      </c>
      <c r="K191" s="73">
        <f t="shared" si="10"/>
        <v>632.32386363636363</v>
      </c>
      <c r="L191" s="73">
        <f t="shared" si="10"/>
        <v>883.29937499999994</v>
      </c>
      <c r="P191" s="74">
        <f t="shared" si="9"/>
        <v>984.35610314672454</v>
      </c>
    </row>
    <row r="192" spans="1:16" ht="12.75" customHeight="1" x14ac:dyDescent="0.25">
      <c r="C192" s="69" t="s">
        <v>699</v>
      </c>
      <c r="D192" s="72">
        <v>102350.7</v>
      </c>
      <c r="E192" s="72">
        <v>93367.9</v>
      </c>
      <c r="F192" s="72">
        <v>112758.2</v>
      </c>
      <c r="G192" s="72">
        <v>115781.8</v>
      </c>
      <c r="H192" s="136">
        <f t="shared" si="8"/>
        <v>106064.65</v>
      </c>
      <c r="I192" s="73">
        <f t="shared" si="10"/>
        <v>752.57867647058822</v>
      </c>
      <c r="J192" s="73">
        <f t="shared" si="10"/>
        <v>648.38819444444437</v>
      </c>
      <c r="K192" s="73">
        <f t="shared" si="10"/>
        <v>640.67159090909092</v>
      </c>
      <c r="L192" s="73">
        <f t="shared" si="10"/>
        <v>723.63625000000002</v>
      </c>
      <c r="P192" s="74">
        <f t="shared" si="9"/>
        <v>900.09691869875223</v>
      </c>
    </row>
    <row r="193" spans="1:16" ht="12.75" customHeight="1" x14ac:dyDescent="0.25">
      <c r="B193" s="69" t="s">
        <v>700</v>
      </c>
      <c r="C193" s="69" t="s">
        <v>701</v>
      </c>
      <c r="D193" s="72">
        <v>143303.5</v>
      </c>
      <c r="E193" s="72">
        <v>156989.29999999999</v>
      </c>
      <c r="F193" s="75">
        <v>165672</v>
      </c>
      <c r="G193" s="72">
        <v>161223.79999999999</v>
      </c>
      <c r="H193" s="136">
        <f t="shared" si="8"/>
        <v>156797.15</v>
      </c>
      <c r="I193" s="73">
        <f t="shared" si="10"/>
        <v>1053.7022058823529</v>
      </c>
      <c r="J193" s="73">
        <f t="shared" si="10"/>
        <v>1090.2034722222222</v>
      </c>
      <c r="K193" s="73">
        <f t="shared" si="10"/>
        <v>941.31818181818187</v>
      </c>
      <c r="L193" s="73">
        <f t="shared" si="10"/>
        <v>1007.6487499999999</v>
      </c>
      <c r="P193" s="74">
        <f t="shared" si="9"/>
        <v>1332.2300345298574</v>
      </c>
    </row>
    <row r="194" spans="1:16" ht="12.75" customHeight="1" x14ac:dyDescent="0.25">
      <c r="B194" s="69" t="s">
        <v>702</v>
      </c>
      <c r="C194" s="69" t="s">
        <v>703</v>
      </c>
      <c r="D194" s="72">
        <v>116943.9</v>
      </c>
      <c r="E194" s="72">
        <v>102949.9</v>
      </c>
      <c r="F194" s="72">
        <v>117728.9</v>
      </c>
      <c r="G194" s="72">
        <v>121928.1</v>
      </c>
      <c r="H194" s="136">
        <f t="shared" si="8"/>
        <v>114887.69999999998</v>
      </c>
      <c r="I194" s="73">
        <f t="shared" si="10"/>
        <v>859.88161764705876</v>
      </c>
      <c r="J194" s="73">
        <f t="shared" si="10"/>
        <v>714.92986111111111</v>
      </c>
      <c r="K194" s="73">
        <f t="shared" si="10"/>
        <v>668.91420454545448</v>
      </c>
      <c r="L194" s="73">
        <f t="shared" si="10"/>
        <v>762.05062500000008</v>
      </c>
      <c r="P194" s="74">
        <f t="shared" si="9"/>
        <v>978.3801883528298</v>
      </c>
    </row>
    <row r="195" spans="1:16" ht="12.75" customHeight="1" x14ac:dyDescent="0.25">
      <c r="C195" s="69" t="s">
        <v>704</v>
      </c>
      <c r="D195" s="72">
        <v>77564.800000000003</v>
      </c>
      <c r="E195" s="72">
        <v>77826.100000000006</v>
      </c>
      <c r="F195" s="72">
        <v>87986.1</v>
      </c>
      <c r="G195" s="72">
        <v>98205.4</v>
      </c>
      <c r="H195" s="136">
        <f t="shared" si="8"/>
        <v>85395.6</v>
      </c>
      <c r="I195" s="73">
        <f t="shared" si="10"/>
        <v>570.32941176470592</v>
      </c>
      <c r="J195" s="73">
        <f t="shared" si="10"/>
        <v>540.45902777777781</v>
      </c>
      <c r="K195" s="73">
        <f t="shared" si="10"/>
        <v>499.92102272727277</v>
      </c>
      <c r="L195" s="73">
        <f t="shared" si="10"/>
        <v>613.78374999999994</v>
      </c>
      <c r="P195" s="74">
        <f t="shared" si="9"/>
        <v>724.0725405938058</v>
      </c>
    </row>
    <row r="196" spans="1:16" ht="12.75" customHeight="1" x14ac:dyDescent="0.25">
      <c r="A196" s="69" t="s">
        <v>705</v>
      </c>
      <c r="B196" s="69" t="s">
        <v>706</v>
      </c>
      <c r="C196" s="69" t="s">
        <v>707</v>
      </c>
      <c r="D196" s="72">
        <v>120496.7</v>
      </c>
      <c r="E196" s="72">
        <v>159185.29999999999</v>
      </c>
      <c r="F196" s="72">
        <v>172542.7</v>
      </c>
      <c r="G196" s="75">
        <v>178533</v>
      </c>
      <c r="H196" s="136">
        <f t="shared" si="8"/>
        <v>157689.42499999999</v>
      </c>
      <c r="I196" s="73">
        <f t="shared" ref="I196:L239" si="11">D196/I$5/8</f>
        <v>886.00514705882347</v>
      </c>
      <c r="J196" s="73">
        <f t="shared" si="11"/>
        <v>1105.4534722222222</v>
      </c>
      <c r="K196" s="73">
        <f t="shared" si="11"/>
        <v>980.35625000000005</v>
      </c>
      <c r="L196" s="73">
        <f t="shared" si="11"/>
        <v>1115.83125</v>
      </c>
      <c r="P196" s="74">
        <f t="shared" si="9"/>
        <v>1330.5288118259805</v>
      </c>
    </row>
    <row r="197" spans="1:16" ht="12.75" customHeight="1" x14ac:dyDescent="0.25">
      <c r="C197" s="69" t="s">
        <v>708</v>
      </c>
      <c r="D197" s="72">
        <v>413292.6</v>
      </c>
      <c r="E197" s="72">
        <v>340802.7</v>
      </c>
      <c r="F197" s="72">
        <v>516225.2</v>
      </c>
      <c r="G197" s="72">
        <v>408805.7</v>
      </c>
      <c r="H197" s="136">
        <f t="shared" si="8"/>
        <v>419781.55</v>
      </c>
      <c r="I197" s="73">
        <f t="shared" si="11"/>
        <v>3038.9161764705882</v>
      </c>
      <c r="J197" s="73">
        <f t="shared" si="11"/>
        <v>2366.6854166666667</v>
      </c>
      <c r="K197" s="73">
        <f t="shared" si="11"/>
        <v>2933.0977272727273</v>
      </c>
      <c r="L197" s="73">
        <f t="shared" si="11"/>
        <v>2555.035625</v>
      </c>
      <c r="P197" s="74">
        <f t="shared" si="9"/>
        <v>3545.9107247309494</v>
      </c>
    </row>
    <row r="198" spans="1:16" ht="12.75" customHeight="1" x14ac:dyDescent="0.25">
      <c r="C198" s="69" t="s">
        <v>709</v>
      </c>
      <c r="D198" s="72">
        <v>125353.4</v>
      </c>
      <c r="E198" s="72">
        <v>155986.29999999999</v>
      </c>
      <c r="F198" s="72">
        <v>152479.79999999999</v>
      </c>
      <c r="G198" s="72">
        <v>528598.19999999995</v>
      </c>
      <c r="H198" s="136">
        <f t="shared" si="8"/>
        <v>240604.42499999999</v>
      </c>
      <c r="I198" s="73">
        <f t="shared" si="11"/>
        <v>921.71617647058815</v>
      </c>
      <c r="J198" s="73">
        <f t="shared" si="11"/>
        <v>1083.2381944444444</v>
      </c>
      <c r="K198" s="73">
        <f t="shared" si="11"/>
        <v>866.36249999999995</v>
      </c>
      <c r="L198" s="73">
        <f t="shared" si="11"/>
        <v>3303.7387499999995</v>
      </c>
      <c r="P198" s="74">
        <f t="shared" si="9"/>
        <v>2009.9806046078429</v>
      </c>
    </row>
    <row r="199" spans="1:16" ht="12.75" customHeight="1" x14ac:dyDescent="0.25">
      <c r="C199" s="69" t="s">
        <v>710</v>
      </c>
      <c r="D199" s="72">
        <v>111034.9</v>
      </c>
      <c r="E199" s="72">
        <v>139125.9</v>
      </c>
      <c r="F199" s="72">
        <v>141020.5</v>
      </c>
      <c r="G199" s="72">
        <v>144569.20000000001</v>
      </c>
      <c r="H199" s="136">
        <f t="shared" ref="H199:H262" si="12">AVERAGE(D199:G199)</f>
        <v>133937.625</v>
      </c>
      <c r="I199" s="73">
        <f t="shared" si="11"/>
        <v>816.43308823529412</v>
      </c>
      <c r="J199" s="73">
        <f t="shared" si="11"/>
        <v>966.15208333333328</v>
      </c>
      <c r="K199" s="73">
        <f t="shared" si="11"/>
        <v>801.25284090909088</v>
      </c>
      <c r="L199" s="73">
        <f t="shared" si="11"/>
        <v>903.55750000000012</v>
      </c>
      <c r="P199" s="74">
        <f t="shared" ref="P199:P262" si="13">AVERAGE(I199:L199)*1.302</f>
        <v>1135.1472393114975</v>
      </c>
    </row>
    <row r="200" spans="1:16" ht="12.75" customHeight="1" x14ac:dyDescent="0.25">
      <c r="B200" s="69" t="s">
        <v>711</v>
      </c>
      <c r="C200" s="69" t="s">
        <v>712</v>
      </c>
      <c r="D200" s="72">
        <v>96942.2</v>
      </c>
      <c r="E200" s="72">
        <v>115966.6</v>
      </c>
      <c r="F200" s="72">
        <v>163571.5</v>
      </c>
      <c r="G200" s="72">
        <v>152436.9</v>
      </c>
      <c r="H200" s="136">
        <f t="shared" si="12"/>
        <v>132229.29999999999</v>
      </c>
      <c r="I200" s="73">
        <f t="shared" si="11"/>
        <v>712.810294117647</v>
      </c>
      <c r="J200" s="73">
        <f t="shared" si="11"/>
        <v>805.32361111111118</v>
      </c>
      <c r="K200" s="73">
        <f t="shared" si="11"/>
        <v>929.38352272727275</v>
      </c>
      <c r="L200" s="73">
        <f t="shared" si="11"/>
        <v>952.73062499999992</v>
      </c>
      <c r="P200" s="74">
        <f t="shared" si="13"/>
        <v>1106.7807412371881</v>
      </c>
    </row>
    <row r="201" spans="1:16" ht="12.75" customHeight="1" x14ac:dyDescent="0.25">
      <c r="C201" s="69" t="s">
        <v>713</v>
      </c>
      <c r="D201" s="72">
        <v>521854.3</v>
      </c>
      <c r="E201" s="72">
        <v>253824.2</v>
      </c>
      <c r="F201" s="72">
        <v>955773.1</v>
      </c>
      <c r="G201" s="72">
        <v>354496.6</v>
      </c>
      <c r="H201" s="136">
        <f t="shared" si="12"/>
        <v>521487.05000000005</v>
      </c>
      <c r="I201" s="73">
        <f t="shared" si="11"/>
        <v>3837.1639705882353</v>
      </c>
      <c r="J201" s="73">
        <f t="shared" si="11"/>
        <v>1762.6680555555556</v>
      </c>
      <c r="K201" s="73">
        <f t="shared" si="11"/>
        <v>5430.5289772727274</v>
      </c>
      <c r="L201" s="73">
        <f t="shared" si="11"/>
        <v>2215.6037499999998</v>
      </c>
      <c r="P201" s="74">
        <f t="shared" si="13"/>
        <v>4311.5615272370769</v>
      </c>
    </row>
    <row r="202" spans="1:16" ht="12.75" customHeight="1" x14ac:dyDescent="0.25">
      <c r="C202" s="69" t="s">
        <v>714</v>
      </c>
      <c r="D202" s="72">
        <v>149956.20000000001</v>
      </c>
      <c r="E202" s="72">
        <v>168847.7</v>
      </c>
      <c r="F202" s="72">
        <v>305421.09999999998</v>
      </c>
      <c r="G202" s="72">
        <v>179457.8</v>
      </c>
      <c r="H202" s="136">
        <f t="shared" si="12"/>
        <v>200920.7</v>
      </c>
      <c r="I202" s="73">
        <f t="shared" si="11"/>
        <v>1102.6191176470588</v>
      </c>
      <c r="J202" s="73">
        <f t="shared" si="11"/>
        <v>1172.5534722222224</v>
      </c>
      <c r="K202" s="73">
        <f t="shared" si="11"/>
        <v>1735.3471590909089</v>
      </c>
      <c r="L202" s="73">
        <f t="shared" si="11"/>
        <v>1121.6112499999999</v>
      </c>
      <c r="P202" s="74">
        <f t="shared" si="13"/>
        <v>1670.508640161542</v>
      </c>
    </row>
    <row r="203" spans="1:16" ht="12.75" customHeight="1" x14ac:dyDescent="0.25">
      <c r="B203" s="69" t="s">
        <v>715</v>
      </c>
      <c r="C203" s="69" t="s">
        <v>716</v>
      </c>
      <c r="D203" s="72">
        <v>138771.29999999999</v>
      </c>
      <c r="E203" s="72">
        <v>148809.60000000001</v>
      </c>
      <c r="F203" s="72">
        <v>397632.3</v>
      </c>
      <c r="G203" s="72">
        <v>199230.7</v>
      </c>
      <c r="H203" s="136">
        <f t="shared" si="12"/>
        <v>221110.97499999998</v>
      </c>
      <c r="I203" s="73">
        <f t="shared" si="11"/>
        <v>1020.3772058823529</v>
      </c>
      <c r="J203" s="73">
        <f t="shared" si="11"/>
        <v>1033.4000000000001</v>
      </c>
      <c r="K203" s="73">
        <f t="shared" si="11"/>
        <v>2259.2744318181817</v>
      </c>
      <c r="L203" s="73">
        <f t="shared" si="11"/>
        <v>1245.191875</v>
      </c>
      <c r="P203" s="74">
        <f t="shared" si="13"/>
        <v>1809.2082633840243</v>
      </c>
    </row>
    <row r="204" spans="1:16" ht="12.75" customHeight="1" x14ac:dyDescent="0.25">
      <c r="C204" s="69" t="s">
        <v>717</v>
      </c>
      <c r="D204" s="72">
        <v>74479.8</v>
      </c>
      <c r="E204" s="72">
        <v>122446.8</v>
      </c>
      <c r="F204" s="72">
        <v>110616.9</v>
      </c>
      <c r="G204" s="72">
        <v>89833.2</v>
      </c>
      <c r="H204" s="136">
        <f t="shared" si="12"/>
        <v>99344.175000000003</v>
      </c>
      <c r="I204" s="73">
        <f t="shared" si="11"/>
        <v>547.6455882352941</v>
      </c>
      <c r="J204" s="73">
        <f t="shared" si="11"/>
        <v>850.32500000000005</v>
      </c>
      <c r="K204" s="73">
        <f t="shared" si="11"/>
        <v>628.5051136363636</v>
      </c>
      <c r="L204" s="73">
        <f t="shared" si="11"/>
        <v>561.45749999999998</v>
      </c>
      <c r="P204" s="74">
        <f t="shared" si="13"/>
        <v>842.37225720922459</v>
      </c>
    </row>
    <row r="205" spans="1:16" ht="12.75" customHeight="1" x14ac:dyDescent="0.25">
      <c r="C205" s="69" t="s">
        <v>718</v>
      </c>
      <c r="D205" s="72">
        <v>216149.3</v>
      </c>
      <c r="E205" s="72">
        <v>528653.9</v>
      </c>
      <c r="F205" s="72">
        <v>386761.9</v>
      </c>
      <c r="G205" s="72">
        <v>295589.5</v>
      </c>
      <c r="H205" s="136">
        <f t="shared" si="12"/>
        <v>356788.65</v>
      </c>
      <c r="I205" s="73">
        <f t="shared" si="11"/>
        <v>1589.3330882352941</v>
      </c>
      <c r="J205" s="73">
        <f t="shared" si="11"/>
        <v>3671.2076388888891</v>
      </c>
      <c r="K205" s="73">
        <f t="shared" si="11"/>
        <v>2197.5107954545456</v>
      </c>
      <c r="L205" s="73">
        <f t="shared" si="11"/>
        <v>1847.434375</v>
      </c>
      <c r="P205" s="74">
        <f t="shared" si="13"/>
        <v>3028.9356596618763</v>
      </c>
    </row>
    <row r="206" spans="1:16" ht="12.75" customHeight="1" x14ac:dyDescent="0.25">
      <c r="A206" s="69" t="s">
        <v>719</v>
      </c>
      <c r="B206" s="69" t="s">
        <v>720</v>
      </c>
      <c r="C206" s="69" t="s">
        <v>721</v>
      </c>
      <c r="D206" s="72">
        <v>59105.8</v>
      </c>
      <c r="E206" s="72">
        <v>61408.1</v>
      </c>
      <c r="F206" s="72">
        <v>69102.3</v>
      </c>
      <c r="G206" s="72">
        <v>70410.8</v>
      </c>
      <c r="H206" s="136">
        <f t="shared" si="12"/>
        <v>65006.75</v>
      </c>
      <c r="I206" s="73">
        <f t="shared" si="11"/>
        <v>434.60147058823532</v>
      </c>
      <c r="J206" s="73">
        <f t="shared" si="11"/>
        <v>426.44513888888889</v>
      </c>
      <c r="K206" s="73">
        <f t="shared" si="11"/>
        <v>392.62670454545457</v>
      </c>
      <c r="L206" s="73">
        <f t="shared" si="11"/>
        <v>440.0675</v>
      </c>
      <c r="P206" s="74">
        <f t="shared" si="13"/>
        <v>551.3126349643494</v>
      </c>
    </row>
    <row r="207" spans="1:16" ht="12.75" customHeight="1" x14ac:dyDescent="0.25">
      <c r="C207" s="69" t="s">
        <v>722</v>
      </c>
      <c r="D207" s="72">
        <v>53242.400000000001</v>
      </c>
      <c r="E207" s="72">
        <v>53338.7</v>
      </c>
      <c r="F207" s="72">
        <v>53608.4</v>
      </c>
      <c r="G207" s="72">
        <v>62423.3</v>
      </c>
      <c r="H207" s="136">
        <f t="shared" si="12"/>
        <v>55653.2</v>
      </c>
      <c r="I207" s="73">
        <f t="shared" si="11"/>
        <v>391.48823529411766</v>
      </c>
      <c r="J207" s="73">
        <f t="shared" si="11"/>
        <v>370.40763888888887</v>
      </c>
      <c r="K207" s="73">
        <f t="shared" si="11"/>
        <v>304.59318181818185</v>
      </c>
      <c r="L207" s="73">
        <f t="shared" si="11"/>
        <v>390.145625</v>
      </c>
      <c r="P207" s="74">
        <f t="shared" si="13"/>
        <v>474.13458866588678</v>
      </c>
    </row>
    <row r="208" spans="1:16" ht="12.75" customHeight="1" x14ac:dyDescent="0.25">
      <c r="C208" s="69" t="s">
        <v>723</v>
      </c>
      <c r="D208" s="72">
        <v>45571.3</v>
      </c>
      <c r="E208" s="72">
        <v>45970.7</v>
      </c>
      <c r="F208" s="72">
        <v>49558.400000000001</v>
      </c>
      <c r="G208" s="72">
        <v>49840.3</v>
      </c>
      <c r="H208" s="136">
        <f t="shared" si="12"/>
        <v>47735.175000000003</v>
      </c>
      <c r="I208" s="73">
        <f t="shared" si="11"/>
        <v>335.08308823529416</v>
      </c>
      <c r="J208" s="73">
        <f t="shared" si="11"/>
        <v>319.24097222222218</v>
      </c>
      <c r="K208" s="73">
        <f t="shared" si="11"/>
        <v>281.58181818181816</v>
      </c>
      <c r="L208" s="73">
        <f t="shared" si="11"/>
        <v>311.50187500000004</v>
      </c>
      <c r="P208" s="74">
        <f t="shared" si="13"/>
        <v>406.03122380960349</v>
      </c>
    </row>
    <row r="209" spans="1:16" ht="12.75" customHeight="1" x14ac:dyDescent="0.25">
      <c r="A209" s="69" t="s">
        <v>724</v>
      </c>
      <c r="B209" s="69" t="s">
        <v>725</v>
      </c>
      <c r="C209" s="69" t="s">
        <v>726</v>
      </c>
      <c r="D209" s="72">
        <v>51612.9</v>
      </c>
      <c r="E209" s="72">
        <v>56720.9</v>
      </c>
      <c r="F209" s="72">
        <v>63855.4</v>
      </c>
      <c r="G209" s="72">
        <v>62253.1</v>
      </c>
      <c r="H209" s="136">
        <f t="shared" si="12"/>
        <v>58610.575000000004</v>
      </c>
      <c r="I209" s="73">
        <f t="shared" si="11"/>
        <v>379.50661764705882</v>
      </c>
      <c r="J209" s="73">
        <f t="shared" si="11"/>
        <v>393.89513888888888</v>
      </c>
      <c r="K209" s="73">
        <f t="shared" si="11"/>
        <v>362.81477272727273</v>
      </c>
      <c r="L209" s="73">
        <f t="shared" si="11"/>
        <v>389.08187499999997</v>
      </c>
      <c r="P209" s="74">
        <f t="shared" si="13"/>
        <v>496.48463058767817</v>
      </c>
    </row>
    <row r="210" spans="1:16" ht="12.75" customHeight="1" x14ac:dyDescent="0.25">
      <c r="C210" s="69" t="s">
        <v>727</v>
      </c>
      <c r="D210" s="72">
        <v>61953.1</v>
      </c>
      <c r="E210" s="72">
        <v>62578.2</v>
      </c>
      <c r="F210" s="72">
        <v>62073.2</v>
      </c>
      <c r="G210" s="72">
        <v>63844.4</v>
      </c>
      <c r="H210" s="136">
        <f t="shared" si="12"/>
        <v>62612.224999999999</v>
      </c>
      <c r="I210" s="73">
        <f t="shared" si="11"/>
        <v>455.53749999999997</v>
      </c>
      <c r="J210" s="73">
        <f t="shared" si="11"/>
        <v>434.57083333333333</v>
      </c>
      <c r="K210" s="73">
        <f t="shared" si="11"/>
        <v>352.68863636363636</v>
      </c>
      <c r="L210" s="73">
        <f t="shared" si="11"/>
        <v>399.02750000000003</v>
      </c>
      <c r="P210" s="74">
        <f t="shared" si="13"/>
        <v>534.41386488636363</v>
      </c>
    </row>
    <row r="211" spans="1:16" ht="12.75" customHeight="1" x14ac:dyDescent="0.25">
      <c r="B211" s="69" t="s">
        <v>728</v>
      </c>
      <c r="C211" s="69" t="s">
        <v>729</v>
      </c>
      <c r="D211" s="72">
        <v>220155.2</v>
      </c>
      <c r="E211" s="72">
        <v>268007.59999999998</v>
      </c>
      <c r="F211" s="72">
        <v>380372.7</v>
      </c>
      <c r="G211" s="72">
        <v>273545.7</v>
      </c>
      <c r="H211" s="136">
        <f t="shared" si="12"/>
        <v>285520.3</v>
      </c>
      <c r="I211" s="73">
        <f t="shared" si="11"/>
        <v>1618.7882352941178</v>
      </c>
      <c r="J211" s="73">
        <f t="shared" si="11"/>
        <v>1861.1638888888888</v>
      </c>
      <c r="K211" s="73">
        <f t="shared" si="11"/>
        <v>2161.2085227272728</v>
      </c>
      <c r="L211" s="73">
        <f t="shared" si="11"/>
        <v>1709.660625</v>
      </c>
      <c r="P211" s="74">
        <f t="shared" si="13"/>
        <v>2392.6923240067958</v>
      </c>
    </row>
    <row r="212" spans="1:16" ht="12.75" customHeight="1" x14ac:dyDescent="0.25">
      <c r="C212" s="69" t="s">
        <v>730</v>
      </c>
      <c r="D212" s="72">
        <v>117286.1</v>
      </c>
      <c r="E212" s="72">
        <v>143222.20000000001</v>
      </c>
      <c r="F212" s="75">
        <v>164967</v>
      </c>
      <c r="G212" s="72">
        <v>136097.79999999999</v>
      </c>
      <c r="H212" s="136">
        <f t="shared" si="12"/>
        <v>140393.27500000002</v>
      </c>
      <c r="I212" s="73">
        <f t="shared" si="11"/>
        <v>862.39779411764709</v>
      </c>
      <c r="J212" s="73">
        <f t="shared" si="11"/>
        <v>994.59861111111115</v>
      </c>
      <c r="K212" s="73">
        <f t="shared" si="11"/>
        <v>937.3125</v>
      </c>
      <c r="L212" s="73">
        <f t="shared" si="11"/>
        <v>850.61124999999993</v>
      </c>
      <c r="P212" s="74">
        <f t="shared" si="13"/>
        <v>1186.4215105269609</v>
      </c>
    </row>
    <row r="213" spans="1:16" ht="12.75" customHeight="1" x14ac:dyDescent="0.25">
      <c r="B213" s="69" t="s">
        <v>731</v>
      </c>
      <c r="C213" s="69" t="s">
        <v>732</v>
      </c>
      <c r="D213" s="72">
        <v>84322.8</v>
      </c>
      <c r="E213" s="72">
        <v>93616.9</v>
      </c>
      <c r="F213" s="72">
        <v>94786.6</v>
      </c>
      <c r="G213" s="75">
        <v>113446</v>
      </c>
      <c r="H213" s="136">
        <f t="shared" si="12"/>
        <v>96543.075000000012</v>
      </c>
      <c r="I213" s="73">
        <f t="shared" si="11"/>
        <v>620.0205882352941</v>
      </c>
      <c r="J213" s="73">
        <f t="shared" si="11"/>
        <v>650.11736111111111</v>
      </c>
      <c r="K213" s="73">
        <f t="shared" si="11"/>
        <v>538.56022727272727</v>
      </c>
      <c r="L213" s="73">
        <f t="shared" si="11"/>
        <v>709.03750000000002</v>
      </c>
      <c r="P213" s="74">
        <f t="shared" si="13"/>
        <v>819.52296273952766</v>
      </c>
    </row>
    <row r="214" spans="1:16" ht="12.75" customHeight="1" x14ac:dyDescent="0.25">
      <c r="C214" s="69" t="s">
        <v>733</v>
      </c>
      <c r="D214" s="72">
        <v>72638.5</v>
      </c>
      <c r="E214" s="75">
        <v>75996</v>
      </c>
      <c r="F214" s="72">
        <v>86151.5</v>
      </c>
      <c r="G214" s="72">
        <v>92037.4</v>
      </c>
      <c r="H214" s="136">
        <f t="shared" si="12"/>
        <v>81705.850000000006</v>
      </c>
      <c r="I214" s="73">
        <f t="shared" si="11"/>
        <v>534.10661764705878</v>
      </c>
      <c r="J214" s="73">
        <f t="shared" si="11"/>
        <v>527.75</v>
      </c>
      <c r="K214" s="73">
        <f t="shared" si="11"/>
        <v>489.49715909090907</v>
      </c>
      <c r="L214" s="73">
        <f t="shared" si="11"/>
        <v>575.23374999999999</v>
      </c>
      <c r="P214" s="74">
        <f t="shared" si="13"/>
        <v>692.20423995320857</v>
      </c>
    </row>
    <row r="215" spans="1:16" ht="12.75" customHeight="1" x14ac:dyDescent="0.25">
      <c r="B215" s="69" t="s">
        <v>734</v>
      </c>
      <c r="C215" s="69" t="s">
        <v>735</v>
      </c>
      <c r="D215" s="72">
        <v>98005.2</v>
      </c>
      <c r="E215" s="72">
        <v>100266.1</v>
      </c>
      <c r="F215" s="72">
        <v>111268.7</v>
      </c>
      <c r="G215" s="72">
        <v>115849.9</v>
      </c>
      <c r="H215" s="136">
        <f t="shared" si="12"/>
        <v>106347.47500000001</v>
      </c>
      <c r="I215" s="73">
        <f t="shared" si="11"/>
        <v>720.62647058823529</v>
      </c>
      <c r="J215" s="73">
        <f t="shared" si="11"/>
        <v>696.29236111111118</v>
      </c>
      <c r="K215" s="73">
        <f t="shared" si="11"/>
        <v>632.20852272727268</v>
      </c>
      <c r="L215" s="73">
        <f t="shared" si="11"/>
        <v>724.06187499999999</v>
      </c>
      <c r="P215" s="74">
        <f t="shared" si="13"/>
        <v>902.67309417836452</v>
      </c>
    </row>
    <row r="216" spans="1:16" ht="12.75" customHeight="1" x14ac:dyDescent="0.25">
      <c r="C216" s="69" t="s">
        <v>736</v>
      </c>
      <c r="D216" s="72">
        <v>80673.899999999994</v>
      </c>
      <c r="E216" s="72">
        <v>85281.5</v>
      </c>
      <c r="F216" s="72">
        <v>117999.8</v>
      </c>
      <c r="G216" s="72">
        <v>99692.6</v>
      </c>
      <c r="H216" s="136">
        <f t="shared" si="12"/>
        <v>95911.950000000012</v>
      </c>
      <c r="I216" s="73">
        <f t="shared" si="11"/>
        <v>593.19044117647059</v>
      </c>
      <c r="J216" s="73">
        <f t="shared" si="11"/>
        <v>592.23263888888891</v>
      </c>
      <c r="K216" s="73">
        <f t="shared" si="11"/>
        <v>670.45340909090908</v>
      </c>
      <c r="L216" s="73">
        <f t="shared" si="11"/>
        <v>623.07875000000001</v>
      </c>
      <c r="P216" s="74">
        <f t="shared" si="13"/>
        <v>806.89993034536553</v>
      </c>
    </row>
    <row r="217" spans="1:16" ht="12.75" customHeight="1" x14ac:dyDescent="0.25">
      <c r="B217" s="69" t="s">
        <v>737</v>
      </c>
      <c r="C217" s="69" t="s">
        <v>738</v>
      </c>
      <c r="D217" s="72">
        <v>75300.2</v>
      </c>
      <c r="E217" s="72">
        <v>80063.3</v>
      </c>
      <c r="F217" s="75">
        <v>95614</v>
      </c>
      <c r="G217" s="72">
        <v>96445.5</v>
      </c>
      <c r="H217" s="136">
        <f t="shared" si="12"/>
        <v>86855.75</v>
      </c>
      <c r="I217" s="73">
        <f t="shared" si="11"/>
        <v>553.67794117647054</v>
      </c>
      <c r="J217" s="73">
        <f t="shared" si="11"/>
        <v>555.99513888888896</v>
      </c>
      <c r="K217" s="73">
        <f t="shared" si="11"/>
        <v>543.26136363636363</v>
      </c>
      <c r="L217" s="73">
        <f t="shared" si="11"/>
        <v>602.78437499999995</v>
      </c>
      <c r="P217" s="74">
        <f t="shared" si="13"/>
        <v>734.23647548741076</v>
      </c>
    </row>
    <row r="218" spans="1:16" ht="12.75" customHeight="1" x14ac:dyDescent="0.25">
      <c r="C218" s="69" t="s">
        <v>739</v>
      </c>
      <c r="D218" s="72">
        <v>122404.2</v>
      </c>
      <c r="E218" s="75">
        <v>180625</v>
      </c>
      <c r="F218" s="72">
        <v>187056.3</v>
      </c>
      <c r="G218" s="72">
        <v>130571.8</v>
      </c>
      <c r="H218" s="136">
        <f t="shared" si="12"/>
        <v>155164.32500000001</v>
      </c>
      <c r="I218" s="73">
        <f t="shared" si="11"/>
        <v>900.03088235294115</v>
      </c>
      <c r="J218" s="73">
        <f t="shared" si="11"/>
        <v>1254.3402777777778</v>
      </c>
      <c r="K218" s="73">
        <f t="shared" si="11"/>
        <v>1062.8198863636362</v>
      </c>
      <c r="L218" s="73">
        <f t="shared" si="11"/>
        <v>816.07375000000002</v>
      </c>
      <c r="P218" s="74">
        <f t="shared" si="13"/>
        <v>1312.8276912589126</v>
      </c>
    </row>
    <row r="219" spans="1:16" ht="12.75" customHeight="1" x14ac:dyDescent="0.25">
      <c r="B219" s="69" t="s">
        <v>740</v>
      </c>
      <c r="C219" s="69" t="s">
        <v>741</v>
      </c>
      <c r="D219" s="72">
        <v>49073.1</v>
      </c>
      <c r="E219" s="72">
        <v>105052.1</v>
      </c>
      <c r="F219" s="72">
        <v>79317.3</v>
      </c>
      <c r="G219" s="72">
        <v>86844.6</v>
      </c>
      <c r="H219" s="136">
        <f t="shared" si="12"/>
        <v>80071.774999999994</v>
      </c>
      <c r="I219" s="73">
        <f t="shared" si="11"/>
        <v>360.83161764705881</v>
      </c>
      <c r="J219" s="73">
        <f t="shared" si="11"/>
        <v>729.52847222222226</v>
      </c>
      <c r="K219" s="73">
        <f t="shared" si="11"/>
        <v>450.66647727272726</v>
      </c>
      <c r="L219" s="73">
        <f t="shared" si="11"/>
        <v>542.77875000000006</v>
      </c>
      <c r="P219" s="74">
        <f t="shared" si="13"/>
        <v>678.27863072972377</v>
      </c>
    </row>
    <row r="220" spans="1:16" ht="12.75" customHeight="1" x14ac:dyDescent="0.25">
      <c r="C220" s="69" t="s">
        <v>742</v>
      </c>
      <c r="D220" s="72">
        <v>24754.6</v>
      </c>
      <c r="E220" s="72">
        <v>27479.5</v>
      </c>
      <c r="F220" s="72">
        <v>25233.5</v>
      </c>
      <c r="G220" s="72">
        <v>28037.7</v>
      </c>
      <c r="H220" s="136">
        <f t="shared" si="12"/>
        <v>26376.325000000001</v>
      </c>
      <c r="I220" s="73">
        <f t="shared" si="11"/>
        <v>182.01911764705881</v>
      </c>
      <c r="J220" s="73">
        <f t="shared" si="11"/>
        <v>190.82986111111111</v>
      </c>
      <c r="K220" s="73">
        <f t="shared" si="11"/>
        <v>143.37215909090909</v>
      </c>
      <c r="L220" s="73">
        <f t="shared" si="11"/>
        <v>175.235625</v>
      </c>
      <c r="P220" s="74">
        <f t="shared" si="13"/>
        <v>225.06917630737524</v>
      </c>
    </row>
    <row r="221" spans="1:16" ht="12.75" customHeight="1" x14ac:dyDescent="0.25">
      <c r="C221" s="69" t="s">
        <v>743</v>
      </c>
      <c r="D221" s="72">
        <v>34557.699999999997</v>
      </c>
      <c r="E221" s="72">
        <v>37454.5</v>
      </c>
      <c r="F221" s="72">
        <v>33922.6</v>
      </c>
      <c r="G221" s="72">
        <v>36329.199999999997</v>
      </c>
      <c r="H221" s="136">
        <f t="shared" si="12"/>
        <v>35566</v>
      </c>
      <c r="I221" s="73">
        <f t="shared" si="11"/>
        <v>254.10073529411761</v>
      </c>
      <c r="J221" s="73">
        <f t="shared" si="11"/>
        <v>260.10069444444446</v>
      </c>
      <c r="K221" s="73">
        <f t="shared" si="11"/>
        <v>192.74204545454543</v>
      </c>
      <c r="L221" s="73">
        <f t="shared" si="11"/>
        <v>227.05749999999998</v>
      </c>
      <c r="P221" s="74">
        <f t="shared" si="13"/>
        <v>304.01731742535651</v>
      </c>
    </row>
    <row r="222" spans="1:16" ht="12.75" customHeight="1" x14ac:dyDescent="0.25">
      <c r="C222" s="69" t="s">
        <v>744</v>
      </c>
      <c r="D222" s="72">
        <v>86395.199999999997</v>
      </c>
      <c r="E222" s="72">
        <v>71460.600000000006</v>
      </c>
      <c r="F222" s="75">
        <v>92724</v>
      </c>
      <c r="G222" s="75">
        <v>87767</v>
      </c>
      <c r="H222" s="136">
        <f t="shared" si="12"/>
        <v>84586.7</v>
      </c>
      <c r="I222" s="73">
        <f t="shared" si="11"/>
        <v>635.25882352941176</v>
      </c>
      <c r="J222" s="73">
        <f t="shared" si="11"/>
        <v>496.25416666666672</v>
      </c>
      <c r="K222" s="73">
        <f t="shared" si="11"/>
        <v>526.84090909090912</v>
      </c>
      <c r="L222" s="73">
        <f t="shared" si="11"/>
        <v>548.54375000000005</v>
      </c>
      <c r="P222" s="74">
        <f t="shared" si="13"/>
        <v>718.34518484291459</v>
      </c>
    </row>
    <row r="223" spans="1:16" ht="12.75" customHeight="1" x14ac:dyDescent="0.25">
      <c r="B223" s="69" t="s">
        <v>745</v>
      </c>
      <c r="C223" s="69" t="s">
        <v>746</v>
      </c>
      <c r="D223" s="72">
        <v>39739.599999999999</v>
      </c>
      <c r="E223" s="72">
        <v>39074.300000000003</v>
      </c>
      <c r="F223" s="72">
        <v>41852.9</v>
      </c>
      <c r="G223" s="72">
        <v>41898.9</v>
      </c>
      <c r="H223" s="136">
        <f t="shared" si="12"/>
        <v>40641.424999999996</v>
      </c>
      <c r="I223" s="73">
        <f t="shared" si="11"/>
        <v>292.20294117647057</v>
      </c>
      <c r="J223" s="73">
        <f t="shared" si="11"/>
        <v>271.34930555555559</v>
      </c>
      <c r="K223" s="73">
        <f t="shared" si="11"/>
        <v>237.80056818181819</v>
      </c>
      <c r="L223" s="73">
        <f t="shared" si="11"/>
        <v>261.86812500000002</v>
      </c>
      <c r="P223" s="74">
        <f t="shared" si="13"/>
        <v>346.07841594195639</v>
      </c>
    </row>
    <row r="224" spans="1:16" ht="12.75" customHeight="1" x14ac:dyDescent="0.25">
      <c r="A224" s="69" t="s">
        <v>747</v>
      </c>
      <c r="B224" s="69" t="s">
        <v>748</v>
      </c>
      <c r="C224" s="69" t="s">
        <v>749</v>
      </c>
      <c r="D224" s="72">
        <v>66065.7</v>
      </c>
      <c r="E224" s="72">
        <v>68756.600000000006</v>
      </c>
      <c r="F224" s="72">
        <v>76632.899999999994</v>
      </c>
      <c r="G224" s="75">
        <v>68152</v>
      </c>
      <c r="H224" s="136">
        <f t="shared" si="12"/>
        <v>69901.799999999988</v>
      </c>
      <c r="I224" s="73">
        <f t="shared" si="11"/>
        <v>485.77720588235292</v>
      </c>
      <c r="J224" s="73">
        <f t="shared" si="11"/>
        <v>477.47638888888895</v>
      </c>
      <c r="K224" s="73">
        <f t="shared" si="11"/>
        <v>435.41420454545454</v>
      </c>
      <c r="L224" s="73">
        <f t="shared" si="11"/>
        <v>425.95</v>
      </c>
      <c r="P224" s="74">
        <f t="shared" si="13"/>
        <v>593.9130936775847</v>
      </c>
    </row>
    <row r="225" spans="2:16" ht="12.75" customHeight="1" x14ac:dyDescent="0.25">
      <c r="C225" s="69" t="s">
        <v>750</v>
      </c>
      <c r="D225" s="75">
        <v>62249</v>
      </c>
      <c r="E225" s="72">
        <v>74411.7</v>
      </c>
      <c r="F225" s="72">
        <v>84190.399999999994</v>
      </c>
      <c r="G225" s="72">
        <v>61815.199999999997</v>
      </c>
      <c r="H225" s="136">
        <f t="shared" si="12"/>
        <v>70666.574999999997</v>
      </c>
      <c r="I225" s="73">
        <f t="shared" si="11"/>
        <v>457.71323529411762</v>
      </c>
      <c r="J225" s="73">
        <f t="shared" si="11"/>
        <v>516.7479166666667</v>
      </c>
      <c r="K225" s="73">
        <f t="shared" si="11"/>
        <v>478.35454545454542</v>
      </c>
      <c r="L225" s="73">
        <f t="shared" si="11"/>
        <v>386.34499999999997</v>
      </c>
      <c r="P225" s="74">
        <f t="shared" si="13"/>
        <v>598.64680700868985</v>
      </c>
    </row>
    <row r="226" spans="2:16" ht="12.75" customHeight="1" x14ac:dyDescent="0.25">
      <c r="C226" s="69" t="s">
        <v>751</v>
      </c>
      <c r="D226" s="72">
        <v>73895.5</v>
      </c>
      <c r="E226" s="72">
        <v>69136.2</v>
      </c>
      <c r="F226" s="75">
        <v>71239</v>
      </c>
      <c r="G226" s="75">
        <v>76703</v>
      </c>
      <c r="H226" s="136">
        <f t="shared" si="12"/>
        <v>72743.425000000003</v>
      </c>
      <c r="I226" s="73">
        <f t="shared" si="11"/>
        <v>543.34926470588232</v>
      </c>
      <c r="J226" s="73">
        <f t="shared" si="11"/>
        <v>480.11249999999995</v>
      </c>
      <c r="K226" s="73">
        <f t="shared" si="11"/>
        <v>404.76704545454544</v>
      </c>
      <c r="L226" s="73">
        <f t="shared" si="11"/>
        <v>479.39375000000001</v>
      </c>
      <c r="P226" s="74">
        <f t="shared" si="13"/>
        <v>620.93114333221922</v>
      </c>
    </row>
    <row r="227" spans="2:16" ht="12.75" customHeight="1" x14ac:dyDescent="0.25">
      <c r="C227" s="69" t="s">
        <v>752</v>
      </c>
      <c r="D227" s="72">
        <v>63263.1</v>
      </c>
      <c r="E227" s="72">
        <v>59731.8</v>
      </c>
      <c r="F227" s="72">
        <v>68565.399999999994</v>
      </c>
      <c r="G227" s="72">
        <v>62430.9</v>
      </c>
      <c r="H227" s="136">
        <f t="shared" si="12"/>
        <v>63497.799999999996</v>
      </c>
      <c r="I227" s="73">
        <f t="shared" si="11"/>
        <v>465.16985294117649</v>
      </c>
      <c r="J227" s="73">
        <f t="shared" si="11"/>
        <v>414.80416666666667</v>
      </c>
      <c r="K227" s="73">
        <f t="shared" si="11"/>
        <v>389.57613636363635</v>
      </c>
      <c r="L227" s="73">
        <f t="shared" si="11"/>
        <v>390.19312500000001</v>
      </c>
      <c r="P227" s="74">
        <f t="shared" si="13"/>
        <v>540.2464379562166</v>
      </c>
    </row>
    <row r="228" spans="2:16" ht="12.75" customHeight="1" x14ac:dyDescent="0.25">
      <c r="B228" s="69" t="s">
        <v>753</v>
      </c>
      <c r="C228" s="69" t="s">
        <v>754</v>
      </c>
      <c r="D228" s="72">
        <v>33323.800000000003</v>
      </c>
      <c r="E228" s="72">
        <v>41447.800000000003</v>
      </c>
      <c r="F228" s="72">
        <v>44423.5</v>
      </c>
      <c r="G228" s="72">
        <v>48424.3</v>
      </c>
      <c r="H228" s="136">
        <f t="shared" si="12"/>
        <v>41904.850000000006</v>
      </c>
      <c r="I228" s="73">
        <f t="shared" si="11"/>
        <v>245.02794117647062</v>
      </c>
      <c r="J228" s="73">
        <f t="shared" si="11"/>
        <v>287.83194444444445</v>
      </c>
      <c r="K228" s="73">
        <f t="shared" si="11"/>
        <v>252.40625</v>
      </c>
      <c r="L228" s="73">
        <f t="shared" si="11"/>
        <v>302.65187500000002</v>
      </c>
      <c r="P228" s="74">
        <f t="shared" si="13"/>
        <v>354.11731245710786</v>
      </c>
    </row>
    <row r="229" spans="2:16" ht="12.75" customHeight="1" x14ac:dyDescent="0.25">
      <c r="C229" s="69" t="s">
        <v>755</v>
      </c>
      <c r="D229" s="72">
        <v>38106.300000000003</v>
      </c>
      <c r="E229" s="75">
        <v>40845</v>
      </c>
      <c r="F229" s="72">
        <v>42547.5</v>
      </c>
      <c r="G229" s="72">
        <v>43210.9</v>
      </c>
      <c r="H229" s="136">
        <f t="shared" si="12"/>
        <v>41177.425000000003</v>
      </c>
      <c r="I229" s="73">
        <f t="shared" si="11"/>
        <v>280.19338235294117</v>
      </c>
      <c r="J229" s="73">
        <f t="shared" si="11"/>
        <v>283.64583333333331</v>
      </c>
      <c r="K229" s="73">
        <f t="shared" si="11"/>
        <v>241.74715909090909</v>
      </c>
      <c r="L229" s="73">
        <f t="shared" si="11"/>
        <v>270.06812500000001</v>
      </c>
      <c r="P229" s="74">
        <f t="shared" si="13"/>
        <v>350.12553967747323</v>
      </c>
    </row>
    <row r="230" spans="2:16" ht="12.75" customHeight="1" x14ac:dyDescent="0.25">
      <c r="C230" s="69" t="s">
        <v>756</v>
      </c>
      <c r="D230" s="72">
        <v>62360.3</v>
      </c>
      <c r="E230" s="72">
        <v>93981.5</v>
      </c>
      <c r="F230" s="72">
        <v>61625.5</v>
      </c>
      <c r="G230" s="72">
        <v>64881.9</v>
      </c>
      <c r="H230" s="136">
        <f t="shared" si="12"/>
        <v>70712.3</v>
      </c>
      <c r="I230" s="73">
        <f t="shared" si="11"/>
        <v>458.53161764705885</v>
      </c>
      <c r="J230" s="73">
        <f t="shared" si="11"/>
        <v>652.64930555555554</v>
      </c>
      <c r="K230" s="73">
        <f t="shared" si="11"/>
        <v>350.14488636363637</v>
      </c>
      <c r="L230" s="73">
        <f t="shared" si="11"/>
        <v>405.51187500000003</v>
      </c>
      <c r="P230" s="74">
        <f t="shared" si="13"/>
        <v>607.65566632631476</v>
      </c>
    </row>
    <row r="231" spans="2:16" ht="12.75" customHeight="1" x14ac:dyDescent="0.25">
      <c r="B231" s="69" t="s">
        <v>757</v>
      </c>
      <c r="C231" s="69" t="s">
        <v>758</v>
      </c>
      <c r="D231" s="75">
        <v>37988</v>
      </c>
      <c r="E231" s="72">
        <v>46572.6</v>
      </c>
      <c r="F231" s="72">
        <v>50940.4</v>
      </c>
      <c r="G231" s="72">
        <v>42104.5</v>
      </c>
      <c r="H231" s="136">
        <f t="shared" si="12"/>
        <v>44401.375</v>
      </c>
      <c r="I231" s="73">
        <f t="shared" si="11"/>
        <v>279.3235294117647</v>
      </c>
      <c r="J231" s="73">
        <f t="shared" si="11"/>
        <v>323.42083333333335</v>
      </c>
      <c r="K231" s="73">
        <f t="shared" si="11"/>
        <v>289.43409090909091</v>
      </c>
      <c r="L231" s="73">
        <f t="shared" si="11"/>
        <v>263.15312499999999</v>
      </c>
      <c r="P231" s="74">
        <f t="shared" si="13"/>
        <v>376.06042885193847</v>
      </c>
    </row>
    <row r="232" spans="2:16" ht="12.75" customHeight="1" x14ac:dyDescent="0.25">
      <c r="C232" s="69" t="s">
        <v>759</v>
      </c>
      <c r="D232" s="72">
        <v>63454.400000000001</v>
      </c>
      <c r="E232" s="72">
        <v>70946.600000000006</v>
      </c>
      <c r="F232" s="72">
        <v>70320.800000000003</v>
      </c>
      <c r="G232" s="72">
        <v>79709.399999999994</v>
      </c>
      <c r="H232" s="136">
        <f t="shared" si="12"/>
        <v>71107.799999999988</v>
      </c>
      <c r="I232" s="73">
        <f t="shared" si="11"/>
        <v>466.57647058823528</v>
      </c>
      <c r="J232" s="73">
        <f t="shared" si="11"/>
        <v>492.68472222222226</v>
      </c>
      <c r="K232" s="73">
        <f t="shared" si="11"/>
        <v>399.55</v>
      </c>
      <c r="L232" s="73">
        <f t="shared" si="11"/>
        <v>498.18374999999997</v>
      </c>
      <c r="P232" s="74">
        <f t="shared" si="13"/>
        <v>604.45185388480388</v>
      </c>
    </row>
    <row r="233" spans="2:16" ht="12.75" customHeight="1" x14ac:dyDescent="0.25">
      <c r="B233" s="69" t="s">
        <v>760</v>
      </c>
      <c r="C233" s="69" t="s">
        <v>761</v>
      </c>
      <c r="D233" s="72">
        <v>39637.800000000003</v>
      </c>
      <c r="E233" s="72">
        <v>43725.2</v>
      </c>
      <c r="F233" s="72">
        <v>39845.300000000003</v>
      </c>
      <c r="G233" s="72">
        <v>39402.6</v>
      </c>
      <c r="H233" s="136">
        <f t="shared" si="12"/>
        <v>40652.724999999999</v>
      </c>
      <c r="I233" s="73">
        <f t="shared" si="11"/>
        <v>291.45441176470592</v>
      </c>
      <c r="J233" s="73">
        <f t="shared" si="11"/>
        <v>303.64722222222218</v>
      </c>
      <c r="K233" s="73">
        <f t="shared" si="11"/>
        <v>226.39375000000001</v>
      </c>
      <c r="L233" s="73">
        <f t="shared" si="11"/>
        <v>246.26624999999999</v>
      </c>
      <c r="P233" s="74">
        <f t="shared" si="13"/>
        <v>347.55641186274511</v>
      </c>
    </row>
    <row r="234" spans="2:16" ht="12.75" customHeight="1" x14ac:dyDescent="0.25">
      <c r="C234" s="69" t="s">
        <v>762</v>
      </c>
      <c r="D234" s="72">
        <v>56536.3</v>
      </c>
      <c r="E234" s="72">
        <v>49239.5</v>
      </c>
      <c r="F234" s="72">
        <v>59409.5</v>
      </c>
      <c r="G234" s="75">
        <v>51545</v>
      </c>
      <c r="H234" s="136">
        <f t="shared" si="12"/>
        <v>54182.574999999997</v>
      </c>
      <c r="I234" s="73">
        <f t="shared" si="11"/>
        <v>415.70808823529416</v>
      </c>
      <c r="J234" s="73">
        <f t="shared" si="11"/>
        <v>341.94097222222223</v>
      </c>
      <c r="K234" s="73">
        <f t="shared" si="11"/>
        <v>337.55397727272725</v>
      </c>
      <c r="L234" s="73">
        <f t="shared" si="11"/>
        <v>322.15625</v>
      </c>
      <c r="P234" s="74">
        <f t="shared" si="13"/>
        <v>461.35044815619426</v>
      </c>
    </row>
    <row r="235" spans="2:16" ht="12.75" customHeight="1" x14ac:dyDescent="0.25">
      <c r="C235" s="69" t="s">
        <v>763</v>
      </c>
      <c r="D235" s="72">
        <v>45491.7</v>
      </c>
      <c r="E235" s="72">
        <v>44074.5</v>
      </c>
      <c r="F235" s="72">
        <v>41978.1</v>
      </c>
      <c r="G235" s="72">
        <v>63939.199999999997</v>
      </c>
      <c r="H235" s="136">
        <f t="shared" si="12"/>
        <v>48870.875</v>
      </c>
      <c r="I235" s="73">
        <f t="shared" si="11"/>
        <v>334.49779411764706</v>
      </c>
      <c r="J235" s="73">
        <f t="shared" si="11"/>
        <v>306.07291666666669</v>
      </c>
      <c r="K235" s="73">
        <f t="shared" si="11"/>
        <v>238.51193181818181</v>
      </c>
      <c r="L235" s="73">
        <f t="shared" si="11"/>
        <v>399.62</v>
      </c>
      <c r="P235" s="74">
        <f t="shared" si="13"/>
        <v>416.21771016711227</v>
      </c>
    </row>
    <row r="236" spans="2:16" ht="12.75" customHeight="1" x14ac:dyDescent="0.25">
      <c r="B236" s="69" t="s">
        <v>764</v>
      </c>
      <c r="C236" s="69" t="s">
        <v>765</v>
      </c>
      <c r="D236" s="72">
        <v>34254.400000000001</v>
      </c>
      <c r="E236" s="72">
        <v>35232.199999999997</v>
      </c>
      <c r="F236" s="72">
        <v>37086.400000000001</v>
      </c>
      <c r="G236" s="72">
        <v>38121.9</v>
      </c>
      <c r="H236" s="136">
        <f t="shared" si="12"/>
        <v>36173.724999999999</v>
      </c>
      <c r="I236" s="73">
        <f t="shared" si="11"/>
        <v>251.87058823529412</v>
      </c>
      <c r="J236" s="73">
        <f t="shared" si="11"/>
        <v>244.66805555555553</v>
      </c>
      <c r="K236" s="73">
        <f t="shared" si="11"/>
        <v>210.71818181818182</v>
      </c>
      <c r="L236" s="73">
        <f t="shared" si="11"/>
        <v>238.261875</v>
      </c>
      <c r="P236" s="74">
        <f t="shared" si="13"/>
        <v>307.76633704823979</v>
      </c>
    </row>
    <row r="237" spans="2:16" ht="12.75" customHeight="1" x14ac:dyDescent="0.25">
      <c r="C237" s="69" t="s">
        <v>766</v>
      </c>
      <c r="D237" s="72">
        <v>43778.8</v>
      </c>
      <c r="E237" s="72">
        <v>40606.9</v>
      </c>
      <c r="F237" s="72">
        <v>43814.3</v>
      </c>
      <c r="G237" s="72">
        <v>42395.8</v>
      </c>
      <c r="H237" s="136">
        <f t="shared" si="12"/>
        <v>42648.950000000004</v>
      </c>
      <c r="I237" s="73">
        <f t="shared" si="11"/>
        <v>321.90294117647062</v>
      </c>
      <c r="J237" s="73">
        <f t="shared" si="11"/>
        <v>281.99236111111111</v>
      </c>
      <c r="K237" s="73">
        <f t="shared" si="11"/>
        <v>248.94488636363639</v>
      </c>
      <c r="L237" s="73">
        <f t="shared" si="11"/>
        <v>264.97375</v>
      </c>
      <c r="P237" s="74">
        <f t="shared" si="13"/>
        <v>363.84843703097147</v>
      </c>
    </row>
    <row r="238" spans="2:16" ht="12.75" customHeight="1" x14ac:dyDescent="0.25">
      <c r="C238" s="69" t="s">
        <v>767</v>
      </c>
      <c r="D238" s="72">
        <v>42742.2</v>
      </c>
      <c r="E238" s="72">
        <v>40240.199999999997</v>
      </c>
      <c r="F238" s="72">
        <v>41902.300000000003</v>
      </c>
      <c r="G238" s="72">
        <v>42549.7</v>
      </c>
      <c r="H238" s="136">
        <f t="shared" si="12"/>
        <v>41858.6</v>
      </c>
      <c r="I238" s="73">
        <f t="shared" si="11"/>
        <v>314.28088235294115</v>
      </c>
      <c r="J238" s="73">
        <f t="shared" si="11"/>
        <v>279.44583333333333</v>
      </c>
      <c r="K238" s="73">
        <f t="shared" si="11"/>
        <v>238.08125000000001</v>
      </c>
      <c r="L238" s="73">
        <f t="shared" si="11"/>
        <v>265.93562499999996</v>
      </c>
      <c r="P238" s="74">
        <f t="shared" si="13"/>
        <v>357.31553876838228</v>
      </c>
    </row>
    <row r="239" spans="2:16" ht="12.75" customHeight="1" x14ac:dyDescent="0.25">
      <c r="B239" s="69" t="s">
        <v>768</v>
      </c>
      <c r="C239" s="69" t="s">
        <v>769</v>
      </c>
      <c r="D239" s="72">
        <v>70093.899999999994</v>
      </c>
      <c r="E239" s="75">
        <v>64787</v>
      </c>
      <c r="F239" s="72">
        <v>80515.3</v>
      </c>
      <c r="G239" s="72">
        <v>74378.399999999994</v>
      </c>
      <c r="H239" s="136">
        <f t="shared" si="12"/>
        <v>72443.649999999994</v>
      </c>
      <c r="I239" s="73">
        <f t="shared" si="11"/>
        <v>515.39632352941169</v>
      </c>
      <c r="J239" s="73">
        <f t="shared" si="11"/>
        <v>449.90972222222223</v>
      </c>
      <c r="K239" s="73">
        <f t="shared" si="11"/>
        <v>457.47329545454545</v>
      </c>
      <c r="L239" s="73">
        <f t="shared" si="11"/>
        <v>464.86499999999995</v>
      </c>
      <c r="P239" s="74">
        <f t="shared" si="13"/>
        <v>614.42823306261141</v>
      </c>
    </row>
    <row r="240" spans="2:16" ht="12.75" customHeight="1" x14ac:dyDescent="0.25">
      <c r="C240" s="69" t="s">
        <v>770</v>
      </c>
      <c r="D240" s="72">
        <v>34710.699999999997</v>
      </c>
      <c r="E240" s="72">
        <v>36226.699999999997</v>
      </c>
      <c r="F240" s="72">
        <v>37995.199999999997</v>
      </c>
      <c r="G240" s="72">
        <v>37112.5</v>
      </c>
      <c r="H240" s="136">
        <f t="shared" si="12"/>
        <v>36511.274999999994</v>
      </c>
      <c r="I240" s="73">
        <f t="shared" ref="I240:L270" si="14">D240/I$5/8</f>
        <v>255.22573529411761</v>
      </c>
      <c r="J240" s="73">
        <f t="shared" si="14"/>
        <v>251.57430555555553</v>
      </c>
      <c r="K240" s="73">
        <f t="shared" si="14"/>
        <v>215.88181818181818</v>
      </c>
      <c r="L240" s="73">
        <f t="shared" si="14"/>
        <v>231.953125</v>
      </c>
      <c r="P240" s="74">
        <f t="shared" si="13"/>
        <v>310.73368730225042</v>
      </c>
    </row>
    <row r="241" spans="1:16" ht="12.75" customHeight="1" x14ac:dyDescent="0.25">
      <c r="C241" s="69" t="s">
        <v>771</v>
      </c>
      <c r="D241" s="75">
        <v>77953</v>
      </c>
      <c r="E241" s="72">
        <v>117786.4</v>
      </c>
      <c r="F241" s="72">
        <v>90340.6</v>
      </c>
      <c r="G241" s="72">
        <v>97897.8</v>
      </c>
      <c r="H241" s="136">
        <f t="shared" si="12"/>
        <v>95994.45</v>
      </c>
      <c r="I241" s="73">
        <f t="shared" si="14"/>
        <v>573.18382352941171</v>
      </c>
      <c r="J241" s="73">
        <f t="shared" si="14"/>
        <v>817.96111111111111</v>
      </c>
      <c r="K241" s="73">
        <f t="shared" si="14"/>
        <v>513.29886363636365</v>
      </c>
      <c r="L241" s="73">
        <f t="shared" si="14"/>
        <v>611.86125000000004</v>
      </c>
      <c r="P241" s="74">
        <f t="shared" si="13"/>
        <v>819.05729321412662</v>
      </c>
    </row>
    <row r="242" spans="1:16" ht="12.75" customHeight="1" x14ac:dyDescent="0.25">
      <c r="C242" s="69" t="s">
        <v>772</v>
      </c>
      <c r="D242" s="72">
        <v>65621.399999999994</v>
      </c>
      <c r="E242" s="72">
        <v>73257.3</v>
      </c>
      <c r="F242" s="72">
        <v>68498.600000000006</v>
      </c>
      <c r="G242" s="72">
        <v>71170.8</v>
      </c>
      <c r="H242" s="136">
        <f t="shared" si="12"/>
        <v>69637.025000000009</v>
      </c>
      <c r="I242" s="73">
        <f t="shared" si="14"/>
        <v>482.51029411764699</v>
      </c>
      <c r="J242" s="73">
        <f t="shared" si="14"/>
        <v>508.73125000000005</v>
      </c>
      <c r="K242" s="73">
        <f t="shared" si="14"/>
        <v>389.19659090909096</v>
      </c>
      <c r="L242" s="73">
        <f t="shared" si="14"/>
        <v>444.8175</v>
      </c>
      <c r="P242" s="74">
        <f t="shared" si="13"/>
        <v>594.12070920120311</v>
      </c>
    </row>
    <row r="243" spans="1:16" ht="12.75" customHeight="1" x14ac:dyDescent="0.25">
      <c r="A243" s="69" t="s">
        <v>773</v>
      </c>
      <c r="B243" s="69" t="s">
        <v>774</v>
      </c>
      <c r="C243" s="69" t="s">
        <v>775</v>
      </c>
      <c r="D243" s="75">
        <v>60902</v>
      </c>
      <c r="E243" s="72">
        <v>65965.2</v>
      </c>
      <c r="F243" s="72">
        <v>72793.600000000006</v>
      </c>
      <c r="G243" s="72">
        <v>78041.7</v>
      </c>
      <c r="H243" s="136">
        <f t="shared" si="12"/>
        <v>69425.625</v>
      </c>
      <c r="I243" s="73">
        <f t="shared" si="14"/>
        <v>447.80882352941177</v>
      </c>
      <c r="J243" s="73">
        <f t="shared" si="14"/>
        <v>458.09166666666664</v>
      </c>
      <c r="K243" s="73">
        <f t="shared" si="14"/>
        <v>413.6</v>
      </c>
      <c r="L243" s="73">
        <f t="shared" si="14"/>
        <v>487.760625</v>
      </c>
      <c r="P243" s="74">
        <f t="shared" si="13"/>
        <v>588.26349299632352</v>
      </c>
    </row>
    <row r="244" spans="1:16" ht="12.75" customHeight="1" x14ac:dyDescent="0.25">
      <c r="C244" s="69" t="s">
        <v>776</v>
      </c>
      <c r="D244" s="72">
        <v>56685.7</v>
      </c>
      <c r="E244" s="72">
        <v>57124.5</v>
      </c>
      <c r="F244" s="72">
        <v>60517.3</v>
      </c>
      <c r="G244" s="72">
        <v>61777.1</v>
      </c>
      <c r="H244" s="136">
        <f t="shared" si="12"/>
        <v>59026.15</v>
      </c>
      <c r="I244" s="73">
        <f t="shared" si="14"/>
        <v>416.80661764705883</v>
      </c>
      <c r="J244" s="73">
        <f t="shared" si="14"/>
        <v>396.69791666666669</v>
      </c>
      <c r="K244" s="73">
        <f t="shared" si="14"/>
        <v>343.84829545454545</v>
      </c>
      <c r="L244" s="73">
        <f t="shared" si="14"/>
        <v>386.106875</v>
      </c>
      <c r="P244" s="74">
        <f t="shared" si="13"/>
        <v>502.39613390207222</v>
      </c>
    </row>
    <row r="245" spans="1:16" ht="12.75" customHeight="1" x14ac:dyDescent="0.25">
      <c r="C245" s="69" t="s">
        <v>777</v>
      </c>
      <c r="D245" s="72">
        <v>41526.800000000003</v>
      </c>
      <c r="E245" s="72">
        <v>43054.3</v>
      </c>
      <c r="F245" s="72">
        <v>74088.3</v>
      </c>
      <c r="G245" s="72">
        <v>51988.9</v>
      </c>
      <c r="H245" s="136">
        <f t="shared" si="12"/>
        <v>52664.575000000004</v>
      </c>
      <c r="I245" s="73">
        <f t="shared" si="14"/>
        <v>305.34411764705885</v>
      </c>
      <c r="J245" s="73">
        <f t="shared" si="14"/>
        <v>298.98819444444445</v>
      </c>
      <c r="K245" s="73">
        <f t="shared" si="14"/>
        <v>420.95625000000001</v>
      </c>
      <c r="L245" s="73">
        <f t="shared" si="14"/>
        <v>324.93062500000002</v>
      </c>
      <c r="P245" s="74">
        <f t="shared" si="13"/>
        <v>439.49634539828435</v>
      </c>
    </row>
    <row r="246" spans="1:16" ht="12.75" customHeight="1" x14ac:dyDescent="0.25">
      <c r="A246" s="69" t="s">
        <v>778</v>
      </c>
      <c r="B246" s="69" t="s">
        <v>779</v>
      </c>
      <c r="C246" s="69" t="s">
        <v>780</v>
      </c>
      <c r="D246" s="72">
        <v>43041.2</v>
      </c>
      <c r="E246" s="72">
        <v>44097.8</v>
      </c>
      <c r="F246" s="72">
        <v>45680.3</v>
      </c>
      <c r="G246" s="72">
        <v>45019.1</v>
      </c>
      <c r="H246" s="136">
        <f t="shared" si="12"/>
        <v>44459.6</v>
      </c>
      <c r="I246" s="73">
        <f t="shared" si="14"/>
        <v>316.47941176470584</v>
      </c>
      <c r="J246" s="73">
        <f t="shared" si="14"/>
        <v>306.23472222222222</v>
      </c>
      <c r="K246" s="73">
        <f t="shared" si="14"/>
        <v>259.54715909090913</v>
      </c>
      <c r="L246" s="73">
        <f t="shared" si="14"/>
        <v>281.36937499999999</v>
      </c>
      <c r="P246" s="74">
        <f t="shared" si="13"/>
        <v>378.76178245933608</v>
      </c>
    </row>
    <row r="247" spans="1:16" ht="12.75" customHeight="1" x14ac:dyDescent="0.25">
      <c r="C247" s="69" t="s">
        <v>781</v>
      </c>
      <c r="D247" s="72">
        <v>64176.9</v>
      </c>
      <c r="E247" s="72">
        <v>65936.5</v>
      </c>
      <c r="F247" s="72">
        <v>74876.399999999994</v>
      </c>
      <c r="G247" s="72">
        <v>70721.600000000006</v>
      </c>
      <c r="H247" s="136">
        <f t="shared" si="12"/>
        <v>68927.850000000006</v>
      </c>
      <c r="I247" s="73">
        <f t="shared" si="14"/>
        <v>471.88897058823528</v>
      </c>
      <c r="J247" s="73">
        <f t="shared" si="14"/>
        <v>457.89236111111109</v>
      </c>
      <c r="K247" s="73">
        <f t="shared" si="14"/>
        <v>425.43409090909086</v>
      </c>
      <c r="L247" s="73">
        <f t="shared" si="14"/>
        <v>442.01000000000005</v>
      </c>
      <c r="P247" s="74">
        <f t="shared" si="13"/>
        <v>584.99687505904626</v>
      </c>
    </row>
    <row r="248" spans="1:16" ht="12.75" customHeight="1" x14ac:dyDescent="0.25">
      <c r="C248" s="69" t="s">
        <v>782</v>
      </c>
      <c r="D248" s="72">
        <v>48879.9</v>
      </c>
      <c r="E248" s="72">
        <v>49088.7</v>
      </c>
      <c r="F248" s="72">
        <v>56636.800000000003</v>
      </c>
      <c r="G248" s="72">
        <v>56687.4</v>
      </c>
      <c r="H248" s="136">
        <f t="shared" si="12"/>
        <v>52823.200000000004</v>
      </c>
      <c r="I248" s="73">
        <f t="shared" si="14"/>
        <v>359.41102941176473</v>
      </c>
      <c r="J248" s="73">
        <f t="shared" si="14"/>
        <v>340.89374999999995</v>
      </c>
      <c r="K248" s="73">
        <f t="shared" si="14"/>
        <v>321.8</v>
      </c>
      <c r="L248" s="73">
        <f t="shared" si="14"/>
        <v>354.29624999999999</v>
      </c>
      <c r="P248" s="74">
        <f t="shared" si="13"/>
        <v>448.01853507352945</v>
      </c>
    </row>
    <row r="249" spans="1:16" ht="12.75" customHeight="1" x14ac:dyDescent="0.25">
      <c r="C249" s="69" t="s">
        <v>783</v>
      </c>
      <c r="D249" s="72">
        <v>47959.5</v>
      </c>
      <c r="E249" s="72">
        <v>49954.400000000001</v>
      </c>
      <c r="F249" s="72">
        <v>53743.199999999997</v>
      </c>
      <c r="G249" s="72">
        <v>51810.7</v>
      </c>
      <c r="H249" s="136">
        <f t="shared" si="12"/>
        <v>50866.95</v>
      </c>
      <c r="I249" s="73">
        <f t="shared" si="14"/>
        <v>352.64338235294116</v>
      </c>
      <c r="J249" s="73">
        <f t="shared" si="14"/>
        <v>346.90555555555557</v>
      </c>
      <c r="K249" s="73">
        <f t="shared" si="14"/>
        <v>305.35909090909087</v>
      </c>
      <c r="L249" s="73">
        <f t="shared" si="14"/>
        <v>323.81687499999998</v>
      </c>
      <c r="P249" s="74">
        <f t="shared" si="13"/>
        <v>432.49995619262478</v>
      </c>
    </row>
    <row r="250" spans="1:16" ht="12.75" customHeight="1" x14ac:dyDescent="0.25">
      <c r="A250" s="69" t="s">
        <v>784</v>
      </c>
      <c r="B250" s="69" t="s">
        <v>785</v>
      </c>
      <c r="C250" s="69" t="s">
        <v>786</v>
      </c>
      <c r="D250" s="72">
        <v>59134.1</v>
      </c>
      <c r="E250" s="72">
        <v>57112.800000000003</v>
      </c>
      <c r="F250" s="72">
        <v>59203.6</v>
      </c>
      <c r="G250" s="75">
        <v>59351</v>
      </c>
      <c r="H250" s="136">
        <f t="shared" si="12"/>
        <v>58700.375</v>
      </c>
      <c r="I250" s="73">
        <f t="shared" si="14"/>
        <v>434.80955882352941</v>
      </c>
      <c r="J250" s="73">
        <f t="shared" si="14"/>
        <v>396.61666666666667</v>
      </c>
      <c r="K250" s="73">
        <f t="shared" si="14"/>
        <v>336.3840909090909</v>
      </c>
      <c r="L250" s="73">
        <f t="shared" si="14"/>
        <v>370.94375000000002</v>
      </c>
      <c r="P250" s="74">
        <f t="shared" si="13"/>
        <v>500.86444861296786</v>
      </c>
    </row>
    <row r="251" spans="1:16" ht="12.75" customHeight="1" x14ac:dyDescent="0.25">
      <c r="C251" s="69" t="s">
        <v>787</v>
      </c>
      <c r="D251" s="75">
        <v>59131</v>
      </c>
      <c r="E251" s="72">
        <v>58889.3</v>
      </c>
      <c r="F251" s="72">
        <v>63916.5</v>
      </c>
      <c r="G251" s="72">
        <v>64346.400000000001</v>
      </c>
      <c r="H251" s="136">
        <f t="shared" si="12"/>
        <v>61570.799999999996</v>
      </c>
      <c r="I251" s="73">
        <f t="shared" si="14"/>
        <v>434.78676470588238</v>
      </c>
      <c r="J251" s="73">
        <f t="shared" si="14"/>
        <v>408.95347222222222</v>
      </c>
      <c r="K251" s="73">
        <f t="shared" si="14"/>
        <v>363.16193181818181</v>
      </c>
      <c r="L251" s="73">
        <f t="shared" si="14"/>
        <v>402.16500000000002</v>
      </c>
      <c r="P251" s="74">
        <f t="shared" si="13"/>
        <v>523.75136342691621</v>
      </c>
    </row>
    <row r="252" spans="1:16" ht="12.75" customHeight="1" x14ac:dyDescent="0.25">
      <c r="C252" s="69" t="s">
        <v>788</v>
      </c>
      <c r="D252" s="72">
        <v>56907.7</v>
      </c>
      <c r="E252" s="72">
        <v>54276.4</v>
      </c>
      <c r="F252" s="72">
        <v>58570.1</v>
      </c>
      <c r="G252" s="72">
        <v>57024.1</v>
      </c>
      <c r="H252" s="136">
        <f t="shared" si="12"/>
        <v>56694.575000000004</v>
      </c>
      <c r="I252" s="73">
        <f t="shared" si="14"/>
        <v>418.43897058823529</v>
      </c>
      <c r="J252" s="73">
        <f t="shared" si="14"/>
        <v>376.91944444444448</v>
      </c>
      <c r="K252" s="73">
        <f t="shared" si="14"/>
        <v>332.78465909090909</v>
      </c>
      <c r="L252" s="73">
        <f t="shared" si="14"/>
        <v>356.40062499999999</v>
      </c>
      <c r="P252" s="74">
        <f t="shared" si="13"/>
        <v>483.21897406472817</v>
      </c>
    </row>
    <row r="253" spans="1:16" ht="12.75" customHeight="1" x14ac:dyDescent="0.25">
      <c r="B253" s="69" t="s">
        <v>789</v>
      </c>
      <c r="C253" s="69" t="s">
        <v>790</v>
      </c>
      <c r="D253" s="72">
        <v>32540.799999999999</v>
      </c>
      <c r="E253" s="72">
        <v>33917.699999999997</v>
      </c>
      <c r="F253" s="72">
        <v>35839.699999999997</v>
      </c>
      <c r="G253" s="72">
        <v>45219.6</v>
      </c>
      <c r="H253" s="136">
        <f t="shared" si="12"/>
        <v>36879.449999999997</v>
      </c>
      <c r="I253" s="73">
        <f t="shared" si="14"/>
        <v>239.2705882352941</v>
      </c>
      <c r="J253" s="73">
        <f t="shared" si="14"/>
        <v>235.53958333333333</v>
      </c>
      <c r="K253" s="73">
        <f t="shared" si="14"/>
        <v>203.63465909090908</v>
      </c>
      <c r="L253" s="73">
        <f t="shared" si="14"/>
        <v>282.6225</v>
      </c>
      <c r="P253" s="74">
        <f t="shared" si="13"/>
        <v>312.82741612967914</v>
      </c>
    </row>
    <row r="254" spans="1:16" ht="12.75" customHeight="1" x14ac:dyDescent="0.25">
      <c r="C254" s="69" t="s">
        <v>791</v>
      </c>
      <c r="D254" s="72">
        <v>32505.200000000001</v>
      </c>
      <c r="E254" s="72">
        <v>31653.9</v>
      </c>
      <c r="F254" s="72">
        <v>31708.400000000001</v>
      </c>
      <c r="G254" s="75">
        <v>31505</v>
      </c>
      <c r="H254" s="136">
        <f t="shared" si="12"/>
        <v>31843.125</v>
      </c>
      <c r="I254" s="73">
        <f t="shared" si="14"/>
        <v>239.00882352941176</v>
      </c>
      <c r="J254" s="73">
        <f t="shared" si="14"/>
        <v>219.81875000000002</v>
      </c>
      <c r="K254" s="73">
        <f t="shared" si="14"/>
        <v>180.16136363636363</v>
      </c>
      <c r="L254" s="73">
        <f t="shared" si="14"/>
        <v>196.90625</v>
      </c>
      <c r="P254" s="74">
        <f t="shared" si="13"/>
        <v>272.08388342245991</v>
      </c>
    </row>
    <row r="255" spans="1:16" ht="12.75" customHeight="1" x14ac:dyDescent="0.25">
      <c r="C255" s="69" t="s">
        <v>792</v>
      </c>
      <c r="D255" s="72">
        <v>40130.400000000001</v>
      </c>
      <c r="E255" s="72">
        <v>38461.4</v>
      </c>
      <c r="F255" s="72">
        <v>39667.199999999997</v>
      </c>
      <c r="G255" s="75">
        <v>39709</v>
      </c>
      <c r="H255" s="136">
        <f t="shared" si="12"/>
        <v>39492</v>
      </c>
      <c r="I255" s="73">
        <f t="shared" si="14"/>
        <v>295.07647058823528</v>
      </c>
      <c r="J255" s="73">
        <f t="shared" si="14"/>
        <v>267.09305555555557</v>
      </c>
      <c r="K255" s="73">
        <f t="shared" si="14"/>
        <v>225.38181818181818</v>
      </c>
      <c r="L255" s="73">
        <f t="shared" si="14"/>
        <v>248.18125000000001</v>
      </c>
      <c r="P255" s="74">
        <f t="shared" si="13"/>
        <v>337.13095945298573</v>
      </c>
    </row>
    <row r="256" spans="1:16" ht="12.75" customHeight="1" x14ac:dyDescent="0.25">
      <c r="C256" s="69" t="s">
        <v>793</v>
      </c>
      <c r="D256" s="72">
        <v>44924.5</v>
      </c>
      <c r="E256" s="72">
        <v>43193.7</v>
      </c>
      <c r="F256" s="72">
        <v>44839.8</v>
      </c>
      <c r="G256" s="75">
        <v>44990</v>
      </c>
      <c r="H256" s="136">
        <f t="shared" si="12"/>
        <v>44487</v>
      </c>
      <c r="I256" s="73">
        <f t="shared" si="14"/>
        <v>330.32720588235293</v>
      </c>
      <c r="J256" s="73">
        <f t="shared" si="14"/>
        <v>299.95624999999995</v>
      </c>
      <c r="K256" s="73">
        <f t="shared" si="14"/>
        <v>254.77159090909092</v>
      </c>
      <c r="L256" s="73">
        <f t="shared" si="14"/>
        <v>281.1875</v>
      </c>
      <c r="P256" s="74">
        <f t="shared" si="13"/>
        <v>379.61194898061495</v>
      </c>
    </row>
    <row r="257" spans="1:16" ht="12.75" customHeight="1" x14ac:dyDescent="0.25">
      <c r="B257" s="69" t="s">
        <v>794</v>
      </c>
      <c r="C257" s="69" t="s">
        <v>795</v>
      </c>
      <c r="D257" s="72">
        <v>42989.9</v>
      </c>
      <c r="E257" s="72">
        <v>43335.8</v>
      </c>
      <c r="F257" s="72">
        <v>45835.4</v>
      </c>
      <c r="G257" s="72">
        <v>45063.3</v>
      </c>
      <c r="H257" s="136">
        <f t="shared" si="12"/>
        <v>44306.100000000006</v>
      </c>
      <c r="I257" s="73">
        <f t="shared" si="14"/>
        <v>316.10220588235296</v>
      </c>
      <c r="J257" s="73">
        <f t="shared" si="14"/>
        <v>300.94305555555559</v>
      </c>
      <c r="K257" s="73">
        <f t="shared" si="14"/>
        <v>260.4284090909091</v>
      </c>
      <c r="L257" s="73">
        <f t="shared" si="14"/>
        <v>281.645625</v>
      </c>
      <c r="P257" s="74">
        <f t="shared" si="13"/>
        <v>377.29333069463013</v>
      </c>
    </row>
    <row r="258" spans="1:16" ht="12.75" customHeight="1" x14ac:dyDescent="0.25">
      <c r="C258" s="69" t="s">
        <v>796</v>
      </c>
      <c r="D258" s="72">
        <v>43274.6</v>
      </c>
      <c r="E258" s="72">
        <v>44434.9</v>
      </c>
      <c r="F258" s="72">
        <v>45994.9</v>
      </c>
      <c r="G258" s="72">
        <v>46508.3</v>
      </c>
      <c r="H258" s="136">
        <f t="shared" si="12"/>
        <v>45053.175000000003</v>
      </c>
      <c r="I258" s="73">
        <f t="shared" si="14"/>
        <v>318.19558823529411</v>
      </c>
      <c r="J258" s="73">
        <f t="shared" si="14"/>
        <v>308.57569444444448</v>
      </c>
      <c r="K258" s="73">
        <f t="shared" si="14"/>
        <v>261.3346590909091</v>
      </c>
      <c r="L258" s="73">
        <f t="shared" si="14"/>
        <v>290.676875</v>
      </c>
      <c r="P258" s="74">
        <f t="shared" si="13"/>
        <v>383.69380685884579</v>
      </c>
    </row>
    <row r="259" spans="1:16" ht="12.75" customHeight="1" x14ac:dyDescent="0.25">
      <c r="A259" s="69" t="s">
        <v>797</v>
      </c>
      <c r="B259" s="69" t="s">
        <v>798</v>
      </c>
      <c r="C259" s="69" t="s">
        <v>799</v>
      </c>
      <c r="D259" s="72">
        <v>54750.8</v>
      </c>
      <c r="E259" s="72">
        <v>53637.4</v>
      </c>
      <c r="F259" s="72">
        <v>58358.1</v>
      </c>
      <c r="G259" s="72">
        <v>55466.8</v>
      </c>
      <c r="H259" s="136">
        <f t="shared" si="12"/>
        <v>55553.275000000009</v>
      </c>
      <c r="I259" s="73">
        <f t="shared" si="14"/>
        <v>402.57941176470592</v>
      </c>
      <c r="J259" s="73">
        <f t="shared" si="14"/>
        <v>372.48194444444448</v>
      </c>
      <c r="K259" s="73">
        <f t="shared" si="14"/>
        <v>331.58011363636365</v>
      </c>
      <c r="L259" s="73">
        <f t="shared" si="14"/>
        <v>346.66750000000002</v>
      </c>
      <c r="P259" s="74">
        <f t="shared" si="13"/>
        <v>473.05206968471487</v>
      </c>
    </row>
    <row r="260" spans="1:16" ht="12.75" customHeight="1" x14ac:dyDescent="0.25">
      <c r="B260" s="69" t="s">
        <v>800</v>
      </c>
      <c r="C260" s="69" t="s">
        <v>801</v>
      </c>
      <c r="D260" s="72">
        <v>49161.4</v>
      </c>
      <c r="E260" s="72">
        <v>48621.4</v>
      </c>
      <c r="F260" s="72">
        <v>56188.800000000003</v>
      </c>
      <c r="G260" s="72">
        <v>50830.8</v>
      </c>
      <c r="H260" s="136">
        <f t="shared" si="12"/>
        <v>51200.600000000006</v>
      </c>
      <c r="I260" s="73">
        <f t="shared" si="14"/>
        <v>361.48088235294119</v>
      </c>
      <c r="J260" s="73">
        <f t="shared" si="14"/>
        <v>337.64861111111111</v>
      </c>
      <c r="K260" s="73">
        <f t="shared" si="14"/>
        <v>319.25454545454545</v>
      </c>
      <c r="L260" s="73">
        <f t="shared" si="14"/>
        <v>317.6925</v>
      </c>
      <c r="P260" s="74">
        <f t="shared" si="13"/>
        <v>434.89291341800356</v>
      </c>
    </row>
    <row r="261" spans="1:16" ht="12.75" customHeight="1" x14ac:dyDescent="0.25">
      <c r="B261" s="69" t="s">
        <v>802</v>
      </c>
      <c r="C261" s="69" t="s">
        <v>803</v>
      </c>
      <c r="D261" s="72">
        <v>57288.6</v>
      </c>
      <c r="E261" s="72">
        <v>61792.800000000003</v>
      </c>
      <c r="F261" s="72">
        <v>58469.2</v>
      </c>
      <c r="G261" s="72">
        <v>55574.400000000001</v>
      </c>
      <c r="H261" s="136">
        <f t="shared" si="12"/>
        <v>58281.249999999993</v>
      </c>
      <c r="I261" s="73">
        <f t="shared" si="14"/>
        <v>421.23970588235295</v>
      </c>
      <c r="J261" s="73">
        <f t="shared" si="14"/>
        <v>429.11666666666667</v>
      </c>
      <c r="K261" s="73">
        <f t="shared" si="14"/>
        <v>332.21136363636361</v>
      </c>
      <c r="L261" s="73">
        <f t="shared" si="14"/>
        <v>347.34000000000003</v>
      </c>
      <c r="P261" s="74">
        <f t="shared" si="13"/>
        <v>497.9849681283423</v>
      </c>
    </row>
    <row r="262" spans="1:16" ht="12.75" customHeight="1" x14ac:dyDescent="0.25">
      <c r="C262" s="69" t="s">
        <v>804</v>
      </c>
      <c r="D262" s="72">
        <v>146984.79999999999</v>
      </c>
      <c r="E262" s="72">
        <v>118540.2</v>
      </c>
      <c r="F262" s="72">
        <v>123511.3</v>
      </c>
      <c r="G262" s="75">
        <v>133826</v>
      </c>
      <c r="H262" s="136">
        <f t="shared" si="12"/>
        <v>130715.575</v>
      </c>
      <c r="I262" s="73">
        <f t="shared" si="14"/>
        <v>1080.7705882352941</v>
      </c>
      <c r="J262" s="73">
        <f t="shared" si="14"/>
        <v>823.19583333333333</v>
      </c>
      <c r="K262" s="73">
        <f t="shared" si="14"/>
        <v>701.76875000000007</v>
      </c>
      <c r="L262" s="73">
        <f t="shared" si="14"/>
        <v>836.41250000000002</v>
      </c>
      <c r="P262" s="74">
        <f t="shared" si="13"/>
        <v>1120.4190670955884</v>
      </c>
    </row>
    <row r="263" spans="1:16" ht="12.75" customHeight="1" x14ac:dyDescent="0.25">
      <c r="B263" s="69" t="s">
        <v>805</v>
      </c>
      <c r="C263" s="69" t="s">
        <v>806</v>
      </c>
      <c r="D263" s="72">
        <v>67299.7</v>
      </c>
      <c r="E263" s="72">
        <v>69152.7</v>
      </c>
      <c r="F263" s="72">
        <v>74108.7</v>
      </c>
      <c r="G263" s="72">
        <v>79079.100000000006</v>
      </c>
      <c r="H263" s="136">
        <f t="shared" ref="H263:H270" si="15">AVERAGE(D263:G263)</f>
        <v>72410.049999999988</v>
      </c>
      <c r="I263" s="73">
        <f t="shared" si="14"/>
        <v>494.85073529411761</v>
      </c>
      <c r="J263" s="73">
        <f t="shared" si="14"/>
        <v>480.22708333333333</v>
      </c>
      <c r="K263" s="73">
        <f t="shared" si="14"/>
        <v>421.07215909090905</v>
      </c>
      <c r="L263" s="73">
        <f t="shared" si="14"/>
        <v>494.24437500000005</v>
      </c>
      <c r="P263" s="74">
        <f t="shared" ref="P263:P270" si="16">AVERAGE(I263:L263)*1.302</f>
        <v>615.32336180982611</v>
      </c>
    </row>
    <row r="264" spans="1:16" ht="12.75" customHeight="1" x14ac:dyDescent="0.25">
      <c r="C264" s="69" t="s">
        <v>807</v>
      </c>
      <c r="D264" s="75">
        <v>41702</v>
      </c>
      <c r="E264" s="75">
        <v>42814</v>
      </c>
      <c r="F264" s="72">
        <v>46269.2</v>
      </c>
      <c r="G264" s="72">
        <v>46327.4</v>
      </c>
      <c r="H264" s="136">
        <f t="shared" si="15"/>
        <v>44278.15</v>
      </c>
      <c r="I264" s="73">
        <f t="shared" si="14"/>
        <v>306.63235294117646</v>
      </c>
      <c r="J264" s="73">
        <f t="shared" si="14"/>
        <v>297.31944444444446</v>
      </c>
      <c r="K264" s="73">
        <f t="shared" si="14"/>
        <v>262.8931818181818</v>
      </c>
      <c r="L264" s="73">
        <f t="shared" si="14"/>
        <v>289.54624999999999</v>
      </c>
      <c r="P264" s="74">
        <f t="shared" si="16"/>
        <v>376.40534510583774</v>
      </c>
    </row>
    <row r="265" spans="1:16" ht="12.75" customHeight="1" x14ac:dyDescent="0.25">
      <c r="A265" s="69" t="s">
        <v>808</v>
      </c>
      <c r="B265" s="69" t="s">
        <v>809</v>
      </c>
      <c r="C265" s="69" t="s">
        <v>810</v>
      </c>
      <c r="D265" s="72">
        <v>100084.2</v>
      </c>
      <c r="E265" s="72">
        <v>99879.8</v>
      </c>
      <c r="F265" s="72">
        <v>112823.7</v>
      </c>
      <c r="G265" s="72">
        <v>104169.8</v>
      </c>
      <c r="H265" s="136">
        <f t="shared" si="15"/>
        <v>104239.375</v>
      </c>
      <c r="I265" s="73">
        <f t="shared" si="14"/>
        <v>735.91323529411761</v>
      </c>
      <c r="J265" s="73">
        <f t="shared" si="14"/>
        <v>693.60972222222222</v>
      </c>
      <c r="K265" s="73">
        <f t="shared" si="14"/>
        <v>641.04374999999993</v>
      </c>
      <c r="L265" s="73">
        <f t="shared" si="14"/>
        <v>651.06124999999997</v>
      </c>
      <c r="P265" s="74">
        <f t="shared" si="16"/>
        <v>885.88990017156868</v>
      </c>
    </row>
    <row r="266" spans="1:16" ht="12.75" customHeight="1" x14ac:dyDescent="0.25">
      <c r="C266" s="69" t="s">
        <v>811</v>
      </c>
      <c r="D266" s="72">
        <v>82586.5</v>
      </c>
      <c r="E266" s="72">
        <v>89761.8</v>
      </c>
      <c r="F266" s="72">
        <v>100122.2</v>
      </c>
      <c r="G266" s="72">
        <v>101856.2</v>
      </c>
      <c r="H266" s="136">
        <f t="shared" si="15"/>
        <v>93581.675000000003</v>
      </c>
      <c r="I266" s="73">
        <f t="shared" si="14"/>
        <v>607.25367647058829</v>
      </c>
      <c r="J266" s="73">
        <f t="shared" si="14"/>
        <v>623.3458333333333</v>
      </c>
      <c r="K266" s="73">
        <f t="shared" si="14"/>
        <v>568.87613636363631</v>
      </c>
      <c r="L266" s="73">
        <f t="shared" si="14"/>
        <v>636.60124999999994</v>
      </c>
      <c r="P266" s="74">
        <f t="shared" si="16"/>
        <v>792.94302970254</v>
      </c>
    </row>
    <row r="267" spans="1:16" ht="12.75" customHeight="1" x14ac:dyDescent="0.25">
      <c r="C267" s="69" t="s">
        <v>812</v>
      </c>
      <c r="D267" s="72">
        <v>51731.7</v>
      </c>
      <c r="E267" s="72">
        <v>51252.1</v>
      </c>
      <c r="F267" s="72">
        <v>53143.7</v>
      </c>
      <c r="G267" s="72">
        <v>59060.800000000003</v>
      </c>
      <c r="H267" s="136">
        <f t="shared" si="15"/>
        <v>53797.074999999997</v>
      </c>
      <c r="I267" s="73">
        <f t="shared" si="14"/>
        <v>380.38014705882352</v>
      </c>
      <c r="J267" s="73">
        <f t="shared" si="14"/>
        <v>355.91736111111112</v>
      </c>
      <c r="K267" s="73">
        <f t="shared" si="14"/>
        <v>301.95284090909087</v>
      </c>
      <c r="L267" s="73">
        <f t="shared" si="14"/>
        <v>369.13</v>
      </c>
      <c r="P267" s="74">
        <f t="shared" si="16"/>
        <v>458.10230362522282</v>
      </c>
    </row>
    <row r="268" spans="1:16" ht="12.75" customHeight="1" x14ac:dyDescent="0.25">
      <c r="B268" s="69" t="s">
        <v>813</v>
      </c>
      <c r="C268" s="69" t="s">
        <v>814</v>
      </c>
      <c r="D268" s="72">
        <v>45594.2</v>
      </c>
      <c r="E268" s="72">
        <v>45205.8</v>
      </c>
      <c r="F268" s="72">
        <v>52446.6</v>
      </c>
      <c r="G268" s="75">
        <v>46942</v>
      </c>
      <c r="H268" s="136">
        <f t="shared" si="15"/>
        <v>47547.15</v>
      </c>
      <c r="I268" s="73">
        <f t="shared" si="14"/>
        <v>335.25147058823529</v>
      </c>
      <c r="J268" s="73">
        <f t="shared" si="14"/>
        <v>313.92916666666667</v>
      </c>
      <c r="K268" s="73">
        <f t="shared" si="14"/>
        <v>297.99204545454546</v>
      </c>
      <c r="L268" s="73">
        <f t="shared" si="14"/>
        <v>293.38749999999999</v>
      </c>
      <c r="P268" s="74">
        <f t="shared" si="16"/>
        <v>403.80233947192517</v>
      </c>
    </row>
    <row r="269" spans="1:16" ht="12.75" customHeight="1" x14ac:dyDescent="0.25">
      <c r="C269" s="69" t="s">
        <v>815</v>
      </c>
      <c r="D269" s="75">
        <v>31908</v>
      </c>
      <c r="E269" s="72">
        <v>30120.2</v>
      </c>
      <c r="F269" s="72">
        <v>25735.3</v>
      </c>
      <c r="G269" s="72">
        <v>35356.400000000001</v>
      </c>
      <c r="H269" s="136">
        <f t="shared" si="15"/>
        <v>30779.974999999999</v>
      </c>
      <c r="I269" s="73">
        <f t="shared" si="14"/>
        <v>234.61764705882354</v>
      </c>
      <c r="J269" s="73">
        <f t="shared" si="14"/>
        <v>209.16805555555555</v>
      </c>
      <c r="K269" s="73">
        <f t="shared" si="14"/>
        <v>146.22329545454545</v>
      </c>
      <c r="L269" s="73">
        <f t="shared" si="14"/>
        <v>220.97750000000002</v>
      </c>
      <c r="P269" s="74">
        <f t="shared" si="16"/>
        <v>263.9761051214349</v>
      </c>
    </row>
    <row r="270" spans="1:16" ht="12.75" customHeight="1" x14ac:dyDescent="0.25">
      <c r="B270" s="69" t="s">
        <v>816</v>
      </c>
      <c r="C270" s="69" t="s">
        <v>817</v>
      </c>
      <c r="D270" s="72">
        <v>45862.400000000001</v>
      </c>
      <c r="E270" s="72">
        <v>45752.4</v>
      </c>
      <c r="F270" s="72">
        <v>71123.899999999994</v>
      </c>
      <c r="G270" s="72">
        <v>42470.6</v>
      </c>
      <c r="H270" s="136">
        <f t="shared" si="15"/>
        <v>51302.325000000004</v>
      </c>
      <c r="I270" s="73">
        <f t="shared" si="14"/>
        <v>337.22352941176473</v>
      </c>
      <c r="J270" s="73">
        <f t="shared" si="14"/>
        <v>317.72500000000002</v>
      </c>
      <c r="K270" s="73">
        <f t="shared" si="14"/>
        <v>404.11306818181816</v>
      </c>
      <c r="L270" s="73">
        <f t="shared" si="14"/>
        <v>265.44124999999997</v>
      </c>
      <c r="P270" s="74">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105</v>
      </c>
    </row>
    <row r="2" spans="1:2" x14ac:dyDescent="0.25">
      <c r="A2" s="10">
        <v>1</v>
      </c>
      <c r="B2" s="43" t="s">
        <v>199</v>
      </c>
    </row>
    <row r="3" spans="1:2" x14ac:dyDescent="0.25">
      <c r="A3" s="10">
        <f t="shared" ref="A3:A17" si="0">A2+1</f>
        <v>2</v>
      </c>
      <c r="B3" s="43" t="s">
        <v>201</v>
      </c>
    </row>
    <row r="4" spans="1:2" x14ac:dyDescent="0.25">
      <c r="A4" s="10">
        <f t="shared" si="0"/>
        <v>3</v>
      </c>
      <c r="B4" s="43" t="s">
        <v>204</v>
      </c>
    </row>
    <row r="5" spans="1:2" x14ac:dyDescent="0.25">
      <c r="A5" s="10">
        <f t="shared" si="0"/>
        <v>4</v>
      </c>
      <c r="B5" s="43" t="s">
        <v>212</v>
      </c>
    </row>
    <row r="6" spans="1:2" ht="30" x14ac:dyDescent="0.25">
      <c r="A6" s="10">
        <f t="shared" si="0"/>
        <v>5</v>
      </c>
      <c r="B6" s="43" t="s">
        <v>207</v>
      </c>
    </row>
    <row r="7" spans="1:2" ht="30" x14ac:dyDescent="0.25">
      <c r="A7" s="10">
        <f t="shared" si="0"/>
        <v>6</v>
      </c>
      <c r="B7" s="43" t="s">
        <v>213</v>
      </c>
    </row>
    <row r="8" spans="1:2" x14ac:dyDescent="0.25">
      <c r="A8" s="10">
        <f t="shared" si="0"/>
        <v>7</v>
      </c>
      <c r="B8" s="43" t="s">
        <v>214</v>
      </c>
    </row>
    <row r="9" spans="1:2" x14ac:dyDescent="0.25">
      <c r="A9" s="10">
        <f t="shared" si="0"/>
        <v>8</v>
      </c>
      <c r="B9" s="43" t="s">
        <v>205</v>
      </c>
    </row>
    <row r="10" spans="1:2" ht="30" x14ac:dyDescent="0.25">
      <c r="A10" s="10">
        <f t="shared" si="0"/>
        <v>9</v>
      </c>
      <c r="B10" s="43" t="s">
        <v>209</v>
      </c>
    </row>
    <row r="11" spans="1:2" x14ac:dyDescent="0.25">
      <c r="A11" s="10">
        <f t="shared" si="0"/>
        <v>10</v>
      </c>
      <c r="B11" s="43" t="s">
        <v>210</v>
      </c>
    </row>
    <row r="12" spans="1:2" x14ac:dyDescent="0.25">
      <c r="A12" s="10">
        <f t="shared" si="0"/>
        <v>11</v>
      </c>
      <c r="B12" s="43" t="s">
        <v>215</v>
      </c>
    </row>
    <row r="13" spans="1:2" x14ac:dyDescent="0.25">
      <c r="A13" s="10">
        <f t="shared" si="0"/>
        <v>12</v>
      </c>
      <c r="B13" s="43" t="s">
        <v>211</v>
      </c>
    </row>
    <row r="14" spans="1:2" x14ac:dyDescent="0.25">
      <c r="A14" s="10">
        <f t="shared" si="0"/>
        <v>13</v>
      </c>
      <c r="B14" s="43" t="s">
        <v>216</v>
      </c>
    </row>
    <row r="15" spans="1:2" x14ac:dyDescent="0.25">
      <c r="A15" s="10">
        <f t="shared" si="0"/>
        <v>14</v>
      </c>
      <c r="B15" s="43" t="s">
        <v>217</v>
      </c>
    </row>
    <row r="16" spans="1:2" x14ac:dyDescent="0.25">
      <c r="A16" s="10">
        <f t="shared" si="0"/>
        <v>15</v>
      </c>
      <c r="B16" s="43" t="s">
        <v>218</v>
      </c>
    </row>
    <row r="17" spans="1:2" x14ac:dyDescent="0.25">
      <c r="A17" s="10">
        <f t="shared" si="0"/>
        <v>16</v>
      </c>
      <c r="B17" s="43" t="s">
        <v>219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106</v>
      </c>
    </row>
    <row r="2" spans="1:2" ht="30" x14ac:dyDescent="0.25">
      <c r="A2" s="76">
        <v>1</v>
      </c>
      <c r="B2" s="77" t="s">
        <v>226</v>
      </c>
    </row>
    <row r="3" spans="1:2" x14ac:dyDescent="0.25">
      <c r="A3" s="76">
        <f>A2+1</f>
        <v>2</v>
      </c>
      <c r="B3" s="77" t="s">
        <v>233</v>
      </c>
    </row>
    <row r="4" spans="1:2" x14ac:dyDescent="0.25">
      <c r="A4" s="76">
        <f t="shared" ref="A4:A9" si="0">A3+1</f>
        <v>3</v>
      </c>
      <c r="B4" s="77" t="s">
        <v>235</v>
      </c>
    </row>
    <row r="5" spans="1:2" x14ac:dyDescent="0.25">
      <c r="A5" s="76">
        <f t="shared" si="0"/>
        <v>4</v>
      </c>
      <c r="B5" s="77" t="s">
        <v>238</v>
      </c>
    </row>
    <row r="6" spans="1:2" x14ac:dyDescent="0.25">
      <c r="A6" s="76">
        <f t="shared" si="0"/>
        <v>5</v>
      </c>
      <c r="B6" s="77" t="s">
        <v>241</v>
      </c>
    </row>
    <row r="7" spans="1:2" x14ac:dyDescent="0.25">
      <c r="A7" s="76">
        <f t="shared" si="0"/>
        <v>6</v>
      </c>
      <c r="B7" s="77" t="s">
        <v>258</v>
      </c>
    </row>
    <row r="8" spans="1:2" x14ac:dyDescent="0.25">
      <c r="A8" s="76">
        <f t="shared" si="0"/>
        <v>7</v>
      </c>
      <c r="B8" s="77" t="s">
        <v>260</v>
      </c>
    </row>
    <row r="9" spans="1:2" x14ac:dyDescent="0.25">
      <c r="A9" s="76">
        <f t="shared" si="0"/>
        <v>8</v>
      </c>
      <c r="B9" s="77" t="s">
        <v>304</v>
      </c>
    </row>
    <row r="10" spans="1:2" x14ac:dyDescent="0.25">
      <c r="A10" s="76">
        <v>9</v>
      </c>
      <c r="B10" s="2" t="s">
        <v>818</v>
      </c>
    </row>
    <row r="11" spans="1:2" x14ac:dyDescent="0.25">
      <c r="A11" s="76">
        <v>10</v>
      </c>
      <c r="B11" s="2" t="s">
        <v>398</v>
      </c>
    </row>
    <row r="12" spans="1:2" x14ac:dyDescent="0.25">
      <c r="A12" s="76">
        <v>11</v>
      </c>
      <c r="B12" s="77" t="s">
        <v>219</v>
      </c>
    </row>
    <row r="13" spans="1:2" x14ac:dyDescent="0.25">
      <c r="A13" s="76">
        <v>12</v>
      </c>
      <c r="B13" s="78" t="s">
        <v>396</v>
      </c>
    </row>
    <row r="14" spans="1:2" x14ac:dyDescent="0.25">
      <c r="A14" s="76">
        <v>13</v>
      </c>
      <c r="B14" s="2" t="s">
        <v>398</v>
      </c>
    </row>
    <row r="15" spans="1:2" x14ac:dyDescent="0.25">
      <c r="A15" s="76">
        <v>14</v>
      </c>
      <c r="B15" s="2" t="s">
        <v>1077</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107</v>
      </c>
      <c r="D1" t="s">
        <v>819</v>
      </c>
    </row>
    <row r="2" spans="1:4" x14ac:dyDescent="0.25">
      <c r="A2" s="76">
        <v>1</v>
      </c>
      <c r="B2" s="78" t="s">
        <v>820</v>
      </c>
    </row>
    <row r="3" spans="1:4" ht="30" x14ac:dyDescent="0.25">
      <c r="A3" s="76">
        <f>A2+1</f>
        <v>2</v>
      </c>
      <c r="B3" s="78" t="s">
        <v>226</v>
      </c>
    </row>
    <row r="4" spans="1:4" x14ac:dyDescent="0.25">
      <c r="A4" s="76">
        <f t="shared" ref="A4:A26" si="0">A3+1</f>
        <v>3</v>
      </c>
      <c r="B4" s="78" t="s">
        <v>821</v>
      </c>
    </row>
    <row r="5" spans="1:4" x14ac:dyDescent="0.25">
      <c r="A5" s="76">
        <f t="shared" si="0"/>
        <v>4</v>
      </c>
      <c r="B5" s="78" t="s">
        <v>235</v>
      </c>
    </row>
    <row r="6" spans="1:4" x14ac:dyDescent="0.25">
      <c r="A6" s="76">
        <f t="shared" si="0"/>
        <v>5</v>
      </c>
      <c r="B6" s="78" t="s">
        <v>822</v>
      </c>
    </row>
    <row r="7" spans="1:4" x14ac:dyDescent="0.25">
      <c r="A7" s="76">
        <f t="shared" si="0"/>
        <v>6</v>
      </c>
      <c r="B7" s="78" t="s">
        <v>238</v>
      </c>
    </row>
    <row r="8" spans="1:4" x14ac:dyDescent="0.25">
      <c r="A8" s="76">
        <f t="shared" si="0"/>
        <v>7</v>
      </c>
      <c r="B8" s="78" t="s">
        <v>304</v>
      </c>
    </row>
    <row r="9" spans="1:4" x14ac:dyDescent="0.25">
      <c r="A9" s="76">
        <f t="shared" si="0"/>
        <v>8</v>
      </c>
      <c r="B9" s="78" t="s">
        <v>260</v>
      </c>
    </row>
    <row r="10" spans="1:4" x14ac:dyDescent="0.25">
      <c r="A10" s="76">
        <f t="shared" si="0"/>
        <v>9</v>
      </c>
      <c r="B10" s="78" t="s">
        <v>258</v>
      </c>
    </row>
    <row r="11" spans="1:4" x14ac:dyDescent="0.25">
      <c r="A11" s="76">
        <f t="shared" si="0"/>
        <v>10</v>
      </c>
      <c r="B11" s="78" t="s">
        <v>818</v>
      </c>
    </row>
    <row r="12" spans="1:4" x14ac:dyDescent="0.25">
      <c r="A12" s="76">
        <f t="shared" si="0"/>
        <v>11</v>
      </c>
      <c r="B12" s="78" t="s">
        <v>823</v>
      </c>
    </row>
    <row r="13" spans="1:4" x14ac:dyDescent="0.25">
      <c r="A13" s="76">
        <f t="shared" si="0"/>
        <v>12</v>
      </c>
      <c r="B13" s="78" t="s">
        <v>824</v>
      </c>
    </row>
    <row r="14" spans="1:4" x14ac:dyDescent="0.25">
      <c r="A14" s="76">
        <f t="shared" si="0"/>
        <v>13</v>
      </c>
      <c r="B14" s="78" t="s">
        <v>825</v>
      </c>
    </row>
    <row r="15" spans="1:4" x14ac:dyDescent="0.25">
      <c r="A15" s="76">
        <f t="shared" si="0"/>
        <v>14</v>
      </c>
      <c r="B15" s="78" t="s">
        <v>826</v>
      </c>
    </row>
    <row r="16" spans="1:4" x14ac:dyDescent="0.25">
      <c r="A16" s="76">
        <f t="shared" si="0"/>
        <v>15</v>
      </c>
      <c r="B16" s="78" t="s">
        <v>398</v>
      </c>
    </row>
    <row r="17" spans="1:2" x14ac:dyDescent="0.25">
      <c r="A17" s="76">
        <f t="shared" si="0"/>
        <v>16</v>
      </c>
      <c r="B17" s="78" t="s">
        <v>827</v>
      </c>
    </row>
    <row r="18" spans="1:2" x14ac:dyDescent="0.25">
      <c r="A18" s="76">
        <f t="shared" si="0"/>
        <v>17</v>
      </c>
      <c r="B18" s="78" t="s">
        <v>419</v>
      </c>
    </row>
    <row r="19" spans="1:2" x14ac:dyDescent="0.25">
      <c r="A19" s="76">
        <f t="shared" si="0"/>
        <v>18</v>
      </c>
      <c r="B19" s="78" t="s">
        <v>241</v>
      </c>
    </row>
    <row r="20" spans="1:2" x14ac:dyDescent="0.25">
      <c r="A20" s="76">
        <f t="shared" si="0"/>
        <v>19</v>
      </c>
      <c r="B20" s="78" t="s">
        <v>828</v>
      </c>
    </row>
    <row r="21" spans="1:2" x14ac:dyDescent="0.25">
      <c r="A21" s="76">
        <f t="shared" si="0"/>
        <v>20</v>
      </c>
      <c r="B21" s="78" t="s">
        <v>829</v>
      </c>
    </row>
    <row r="22" spans="1:2" x14ac:dyDescent="0.25">
      <c r="A22" s="76">
        <f t="shared" si="0"/>
        <v>21</v>
      </c>
      <c r="B22" s="78" t="s">
        <v>830</v>
      </c>
    </row>
    <row r="23" spans="1:2" x14ac:dyDescent="0.25">
      <c r="A23" s="76">
        <f t="shared" si="0"/>
        <v>22</v>
      </c>
      <c r="B23" s="78" t="s">
        <v>818</v>
      </c>
    </row>
    <row r="24" spans="1:2" x14ac:dyDescent="0.25">
      <c r="A24" s="76">
        <f t="shared" si="0"/>
        <v>23</v>
      </c>
      <c r="B24" s="78" t="s">
        <v>396</v>
      </c>
    </row>
    <row r="25" spans="1:2" x14ac:dyDescent="0.25">
      <c r="A25" s="76">
        <f t="shared" si="0"/>
        <v>24</v>
      </c>
      <c r="B25" s="78" t="s">
        <v>831</v>
      </c>
    </row>
    <row r="26" spans="1:2" x14ac:dyDescent="0.25">
      <c r="A26" s="76">
        <f t="shared" si="0"/>
        <v>25</v>
      </c>
      <c r="B26" s="78" t="s">
        <v>219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9"/>
  <sheetViews>
    <sheetView topLeftCell="B1" zoomScale="66" zoomScaleNormal="64" workbookViewId="0">
      <selection activeCell="B4" sqref="B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6.42578125" customWidth="1"/>
    <col min="7" max="7" width="23.42578125" bestFit="1" customWidth="1"/>
    <col min="8" max="8" width="17.42578125" customWidth="1"/>
    <col min="9" max="9" width="18.42578125" customWidth="1"/>
    <col min="10" max="10" width="17.85546875" bestFit="1" customWidth="1"/>
    <col min="11" max="11" width="20.85546875" customWidth="1"/>
    <col min="12" max="13" width="15" customWidth="1"/>
    <col min="14" max="15" width="15.42578125" customWidth="1"/>
  </cols>
  <sheetData>
    <row r="1" spans="1:15" ht="63.75" customHeight="1" x14ac:dyDescent="0.25">
      <c r="A1" s="196" t="s">
        <v>1146</v>
      </c>
      <c r="B1" s="196" t="s">
        <v>1147</v>
      </c>
      <c r="C1" s="196" t="s">
        <v>1149</v>
      </c>
      <c r="D1" s="196" t="s">
        <v>75</v>
      </c>
      <c r="E1" s="196"/>
      <c r="F1" s="196" t="s">
        <v>76</v>
      </c>
      <c r="G1" s="196"/>
      <c r="H1" s="196" t="s">
        <v>1104</v>
      </c>
      <c r="I1" s="196" t="s">
        <v>1105</v>
      </c>
      <c r="J1" s="196" t="s">
        <v>1132</v>
      </c>
      <c r="K1" s="196"/>
      <c r="L1" s="196" t="s">
        <v>1107</v>
      </c>
      <c r="M1" s="196"/>
      <c r="N1" s="196" t="s">
        <v>1138</v>
      </c>
      <c r="O1" s="196"/>
    </row>
    <row r="2" spans="1:15" ht="110.25" x14ac:dyDescent="0.25">
      <c r="A2" s="196"/>
      <c r="B2" s="196"/>
      <c r="C2" s="196"/>
      <c r="D2" s="168" t="s">
        <v>1109</v>
      </c>
      <c r="E2" s="168" t="s">
        <v>1110</v>
      </c>
      <c r="F2" s="168" t="s">
        <v>1109</v>
      </c>
      <c r="G2" s="168" t="s">
        <v>1110</v>
      </c>
      <c r="H2" s="196"/>
      <c r="I2" s="196"/>
      <c r="J2" s="168" t="s">
        <v>1111</v>
      </c>
      <c r="K2" s="168" t="s">
        <v>1139</v>
      </c>
      <c r="L2" s="168" t="s">
        <v>1136</v>
      </c>
      <c r="M2" s="168" t="s">
        <v>1133</v>
      </c>
      <c r="N2" s="168" t="s">
        <v>1136</v>
      </c>
      <c r="O2" s="168" t="s">
        <v>1134</v>
      </c>
    </row>
    <row r="3" spans="1:15" ht="15.75" x14ac:dyDescent="0.25">
      <c r="A3" s="168" t="s">
        <v>1116</v>
      </c>
      <c r="B3" s="168" t="s">
        <v>1117</v>
      </c>
      <c r="C3" s="168" t="s">
        <v>1118</v>
      </c>
      <c r="D3" s="168" t="s">
        <v>1119</v>
      </c>
      <c r="E3" s="168" t="s">
        <v>1120</v>
      </c>
      <c r="F3" s="168" t="s">
        <v>1121</v>
      </c>
      <c r="G3" s="168" t="s">
        <v>1122</v>
      </c>
      <c r="H3" s="168" t="s">
        <v>1123</v>
      </c>
      <c r="I3" s="168" t="s">
        <v>1124</v>
      </c>
      <c r="J3" s="168" t="s">
        <v>1125</v>
      </c>
      <c r="K3" s="168" t="s">
        <v>1126</v>
      </c>
      <c r="L3" s="168" t="s">
        <v>1127</v>
      </c>
      <c r="M3" s="168" t="s">
        <v>1128</v>
      </c>
      <c r="N3" s="168" t="s">
        <v>1129</v>
      </c>
      <c r="O3" s="168" t="s">
        <v>1130</v>
      </c>
    </row>
    <row r="4" spans="1:15" s="47" customFormat="1" ht="120.95" customHeight="1" x14ac:dyDescent="0.25">
      <c r="A4" s="180">
        <v>2</v>
      </c>
      <c r="B4" s="181" t="s">
        <v>1151</v>
      </c>
      <c r="C4" s="185">
        <v>16509</v>
      </c>
      <c r="D4" s="182"/>
      <c r="E4" s="183"/>
      <c r="F4" s="183"/>
      <c r="G4" s="186">
        <v>48381940</v>
      </c>
      <c r="H4" s="187"/>
      <c r="I4" s="187"/>
      <c r="J4" s="190">
        <v>7995232</v>
      </c>
      <c r="K4" s="190">
        <v>48381940</v>
      </c>
      <c r="L4" s="184" t="s">
        <v>38</v>
      </c>
      <c r="M4" s="184"/>
      <c r="N4" s="184" t="s">
        <v>37</v>
      </c>
      <c r="O4" s="184" t="s">
        <v>1150</v>
      </c>
    </row>
    <row r="5" spans="1:15" ht="15.75" x14ac:dyDescent="0.25">
      <c r="A5" s="195" t="s">
        <v>1135</v>
      </c>
      <c r="B5" s="195"/>
      <c r="C5" s="195"/>
      <c r="D5" s="174" t="s">
        <v>54</v>
      </c>
      <c r="E5" s="173"/>
      <c r="F5" s="173"/>
      <c r="G5" s="174">
        <f>SUM(G4:G4)</f>
        <v>48381940</v>
      </c>
      <c r="H5" s="173"/>
      <c r="I5" s="174" t="s">
        <v>54</v>
      </c>
      <c r="J5" s="174">
        <v>7995232</v>
      </c>
      <c r="K5" s="174">
        <v>48381940</v>
      </c>
      <c r="L5" s="196" t="s">
        <v>54</v>
      </c>
      <c r="M5" s="196"/>
      <c r="N5" s="196"/>
      <c r="O5" s="196"/>
    </row>
    <row r="7" spans="1:15" x14ac:dyDescent="0.25">
      <c r="G7" s="178"/>
      <c r="J7" s="189"/>
      <c r="K7" s="188"/>
    </row>
    <row r="9" spans="1:15" x14ac:dyDescent="0.25">
      <c r="K9" s="179"/>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L4 N4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25</v>
      </c>
    </row>
    <row r="2" spans="2:18" x14ac:dyDescent="0.25">
      <c r="B2" s="2"/>
      <c r="C2" s="2"/>
      <c r="D2" s="3" t="s">
        <v>18</v>
      </c>
    </row>
    <row r="3" spans="2:18" x14ac:dyDescent="0.25">
      <c r="B3" s="2">
        <v>1</v>
      </c>
      <c r="C3" s="2" t="s">
        <v>3</v>
      </c>
      <c r="D3" s="2"/>
    </row>
    <row r="4" spans="2:18" x14ac:dyDescent="0.25">
      <c r="B4" s="2">
        <v>2</v>
      </c>
      <c r="C4" s="2" t="s">
        <v>4</v>
      </c>
      <c r="D4" s="2"/>
      <c r="I4" s="5" t="s">
        <v>32</v>
      </c>
    </row>
    <row r="5" spans="2:18" x14ac:dyDescent="0.25">
      <c r="B5" s="2">
        <v>3</v>
      </c>
      <c r="C5" s="2" t="s">
        <v>5</v>
      </c>
      <c r="D5" s="2"/>
    </row>
    <row r="6" spans="2:18" x14ac:dyDescent="0.25">
      <c r="B6" s="2">
        <v>4</v>
      </c>
      <c r="C6" s="2" t="s">
        <v>6</v>
      </c>
      <c r="D6" s="2"/>
    </row>
    <row r="9" spans="2:18" x14ac:dyDescent="0.25">
      <c r="B9" s="1" t="s">
        <v>26</v>
      </c>
    </row>
    <row r="10" spans="2:18" x14ac:dyDescent="0.25">
      <c r="B10" s="4">
        <v>1</v>
      </c>
      <c r="C10" s="4" t="s">
        <v>3</v>
      </c>
      <c r="E10" s="7">
        <v>2</v>
      </c>
      <c r="F10" s="7" t="s">
        <v>4</v>
      </c>
      <c r="H10" s="6">
        <v>3</v>
      </c>
      <c r="I10" s="6" t="s">
        <v>5</v>
      </c>
      <c r="K10" s="5"/>
      <c r="L10" s="6" t="s">
        <v>28</v>
      </c>
      <c r="N10" s="5"/>
      <c r="O10" s="6" t="s">
        <v>29</v>
      </c>
      <c r="Q10" s="5"/>
      <c r="R10" s="6" t="s">
        <v>30</v>
      </c>
    </row>
    <row r="11" spans="2:18" x14ac:dyDescent="0.25">
      <c r="C11" t="s">
        <v>7</v>
      </c>
      <c r="F11" t="s">
        <v>7</v>
      </c>
      <c r="I11" t="s">
        <v>27</v>
      </c>
      <c r="L11" s="2">
        <f>I12</f>
        <v>0</v>
      </c>
      <c r="O11" s="2">
        <f>I13</f>
        <v>0</v>
      </c>
      <c r="R11" s="2">
        <f>I14</f>
        <v>0</v>
      </c>
    </row>
    <row r="12" spans="2:18" x14ac:dyDescent="0.25">
      <c r="B12" s="2">
        <v>1</v>
      </c>
      <c r="C12" s="2" t="s">
        <v>9</v>
      </c>
      <c r="E12" s="2">
        <v>1</v>
      </c>
      <c r="F12" s="2"/>
      <c r="H12" s="2">
        <v>1</v>
      </c>
      <c r="I12" s="2"/>
      <c r="L12" t="s">
        <v>33</v>
      </c>
      <c r="O12" t="s">
        <v>33</v>
      </c>
      <c r="R12" t="s">
        <v>33</v>
      </c>
    </row>
    <row r="13" spans="2:18" x14ac:dyDescent="0.25">
      <c r="B13" s="2">
        <v>2</v>
      </c>
      <c r="C13" s="2" t="s">
        <v>10</v>
      </c>
      <c r="E13" s="2">
        <v>2</v>
      </c>
      <c r="F13" s="2"/>
      <c r="H13" s="2">
        <v>2</v>
      </c>
      <c r="I13" s="2"/>
      <c r="K13" s="2">
        <v>1</v>
      </c>
      <c r="L13" s="2"/>
      <c r="N13" s="2">
        <v>1</v>
      </c>
      <c r="O13" s="2"/>
      <c r="Q13" s="2">
        <v>1</v>
      </c>
      <c r="R13" s="2"/>
    </row>
    <row r="14" spans="2:18" x14ac:dyDescent="0.25">
      <c r="B14" s="2">
        <v>3</v>
      </c>
      <c r="C14" s="2" t="s">
        <v>11</v>
      </c>
      <c r="E14" s="2">
        <v>3</v>
      </c>
      <c r="F14" s="2"/>
      <c r="H14" s="2">
        <v>3</v>
      </c>
      <c r="I14" s="2"/>
      <c r="K14" s="2">
        <v>2</v>
      </c>
      <c r="L14" s="2"/>
      <c r="N14" s="2">
        <v>2</v>
      </c>
      <c r="O14" s="2"/>
      <c r="Q14" s="2">
        <v>2</v>
      </c>
      <c r="R14" s="2"/>
    </row>
    <row r="15" spans="2:18" x14ac:dyDescent="0.25">
      <c r="B15" s="2">
        <v>4</v>
      </c>
      <c r="C15" s="2" t="s">
        <v>12</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13</v>
      </c>
      <c r="E19" s="2">
        <v>1</v>
      </c>
      <c r="F19" s="2"/>
      <c r="L19" t="s">
        <v>35</v>
      </c>
      <c r="O19" t="s">
        <v>35</v>
      </c>
      <c r="R19" t="s">
        <v>35</v>
      </c>
    </row>
    <row r="20" spans="2:18" x14ac:dyDescent="0.25">
      <c r="B20" s="2">
        <v>2</v>
      </c>
      <c r="C20" s="2" t="s">
        <v>14</v>
      </c>
      <c r="E20" s="2">
        <v>2</v>
      </c>
      <c r="F20" s="2"/>
      <c r="K20" s="2">
        <v>1</v>
      </c>
      <c r="L20" s="8" t="s">
        <v>34</v>
      </c>
      <c r="N20" s="2">
        <v>1</v>
      </c>
      <c r="O20" s="8" t="s">
        <v>34</v>
      </c>
      <c r="Q20" s="2">
        <v>1</v>
      </c>
      <c r="R20" s="8" t="s">
        <v>34</v>
      </c>
    </row>
    <row r="21" spans="2:18" x14ac:dyDescent="0.25">
      <c r="B21" s="2">
        <v>3</v>
      </c>
      <c r="C21" s="2" t="s">
        <v>15</v>
      </c>
      <c r="E21" s="2">
        <v>3</v>
      </c>
      <c r="F21" s="2"/>
    </row>
    <row r="22" spans="2:18" x14ac:dyDescent="0.25">
      <c r="B22" s="2">
        <v>4</v>
      </c>
      <c r="C22" s="2" t="s">
        <v>16</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abSelected="1" topLeftCell="A7" zoomScale="81" zoomScaleNormal="55" workbookViewId="0">
      <selection activeCell="C42" sqref="C42"/>
    </sheetView>
  </sheetViews>
  <sheetFormatPr defaultColWidth="8.85546875" defaultRowHeight="15" x14ac:dyDescent="0.25"/>
  <cols>
    <col min="1" max="1" width="8.85546875" style="13"/>
    <col min="2" max="2" width="5.85546875" style="13" customWidth="1"/>
    <col min="3" max="3" width="50.42578125" style="13" customWidth="1"/>
    <col min="4" max="4" width="13.85546875" style="13" customWidth="1"/>
    <col min="5" max="6" width="26.85546875" style="13" customWidth="1"/>
    <col min="7" max="7" width="16.42578125" style="13" bestFit="1" customWidth="1"/>
    <col min="8" max="16384" width="8.85546875" style="13"/>
  </cols>
  <sheetData>
    <row r="1" spans="1:7" x14ac:dyDescent="0.25">
      <c r="A1" s="12"/>
      <c r="B1" s="12"/>
      <c r="C1" s="12"/>
      <c r="D1" s="12"/>
      <c r="E1" s="12"/>
      <c r="F1" s="12"/>
      <c r="G1" s="12"/>
    </row>
    <row r="2" spans="1:7" ht="40.5" customHeight="1" x14ac:dyDescent="0.25">
      <c r="A2" s="12"/>
      <c r="B2" s="206" t="s">
        <v>1144</v>
      </c>
      <c r="C2" s="206"/>
      <c r="D2" s="206"/>
      <c r="E2" s="206"/>
      <c r="F2" s="161"/>
      <c r="G2" s="12"/>
    </row>
    <row r="3" spans="1:7" x14ac:dyDescent="0.25">
      <c r="A3" s="12"/>
      <c r="B3" s="207" t="s">
        <v>1099</v>
      </c>
      <c r="C3" s="207"/>
      <c r="D3" s="207"/>
      <c r="E3" s="207"/>
      <c r="F3" s="162"/>
      <c r="G3" s="12"/>
    </row>
    <row r="4" spans="1:7" x14ac:dyDescent="0.25">
      <c r="A4" s="12"/>
      <c r="B4" s="209" t="s">
        <v>1145</v>
      </c>
      <c r="C4" s="209"/>
      <c r="D4" s="209"/>
      <c r="E4" s="209"/>
      <c r="F4" s="162"/>
      <c r="G4" s="12"/>
    </row>
    <row r="5" spans="1:7" x14ac:dyDescent="0.25">
      <c r="A5" s="12"/>
      <c r="B5" s="18"/>
      <c r="C5" s="14"/>
      <c r="D5" s="12"/>
      <c r="E5" s="12"/>
      <c r="F5" s="12"/>
      <c r="G5" s="12"/>
    </row>
    <row r="6" spans="1:7" ht="20.25" customHeight="1" x14ac:dyDescent="0.25">
      <c r="A6" s="12"/>
      <c r="B6" s="204" t="s">
        <v>1</v>
      </c>
      <c r="C6" s="205"/>
      <c r="D6" s="198"/>
      <c r="E6" s="199"/>
      <c r="F6" s="199"/>
      <c r="G6" s="12"/>
    </row>
    <row r="7" spans="1:7" ht="10.5" customHeight="1" x14ac:dyDescent="0.25">
      <c r="A7" s="12"/>
      <c r="B7" s="19"/>
      <c r="C7" s="19"/>
      <c r="D7" s="21"/>
      <c r="E7" s="21"/>
      <c r="F7" s="21"/>
      <c r="G7" s="12"/>
    </row>
    <row r="8" spans="1:7" ht="71.25" customHeight="1" x14ac:dyDescent="0.25">
      <c r="A8" s="12"/>
      <c r="B8" s="197" t="s">
        <v>74</v>
      </c>
      <c r="C8" s="208"/>
      <c r="D8" s="200"/>
      <c r="E8" s="201"/>
      <c r="F8" s="201"/>
      <c r="G8" s="12"/>
    </row>
    <row r="9" spans="1:7" ht="10.5" customHeight="1" x14ac:dyDescent="0.25">
      <c r="A9" s="12"/>
      <c r="B9" s="20"/>
      <c r="C9" s="20"/>
      <c r="D9" s="21"/>
      <c r="E9" s="21"/>
      <c r="F9" s="21"/>
      <c r="G9" s="12"/>
    </row>
    <row r="10" spans="1:7" ht="251.25" customHeight="1" x14ac:dyDescent="0.25">
      <c r="A10" s="12"/>
      <c r="B10" s="197" t="s">
        <v>1140</v>
      </c>
      <c r="C10" s="208"/>
      <c r="D10" s="200"/>
      <c r="E10" s="201"/>
      <c r="F10" s="201"/>
      <c r="G10" s="12"/>
    </row>
    <row r="11" spans="1:7" ht="10.5" customHeight="1" x14ac:dyDescent="0.25">
      <c r="A11" s="12"/>
      <c r="B11" s="19"/>
      <c r="C11" s="19"/>
      <c r="D11" s="21"/>
      <c r="E11" s="21"/>
      <c r="F11" s="21"/>
      <c r="G11" s="12"/>
    </row>
    <row r="12" spans="1:7" ht="20.25" customHeight="1" x14ac:dyDescent="0.25">
      <c r="A12" s="12"/>
      <c r="B12" s="204" t="s">
        <v>1088</v>
      </c>
      <c r="C12" s="205"/>
      <c r="D12" s="200"/>
      <c r="E12" s="201"/>
      <c r="F12" s="201"/>
      <c r="G12" s="12"/>
    </row>
    <row r="13" spans="1:7" ht="10.5" customHeight="1" x14ac:dyDescent="0.25">
      <c r="A13" s="12"/>
      <c r="B13" s="19"/>
      <c r="C13" s="19"/>
      <c r="D13" s="21"/>
      <c r="E13" s="21"/>
      <c r="F13" s="21"/>
      <c r="G13" s="12"/>
    </row>
    <row r="14" spans="1:7" ht="20.25" customHeight="1" x14ac:dyDescent="0.25">
      <c r="A14" s="12"/>
      <c r="B14" s="204" t="s">
        <v>1142</v>
      </c>
      <c r="C14" s="205"/>
      <c r="D14" s="200"/>
      <c r="E14" s="201"/>
      <c r="F14" s="201"/>
      <c r="G14" s="12"/>
    </row>
    <row r="15" spans="1:7" ht="10.5" customHeight="1" x14ac:dyDescent="0.25">
      <c r="A15" s="12"/>
      <c r="B15" s="22"/>
      <c r="C15" s="22"/>
      <c r="D15" s="21"/>
      <c r="E15" s="21"/>
      <c r="F15" s="21"/>
      <c r="G15" s="12"/>
    </row>
    <row r="16" spans="1:7" ht="20.25" customHeight="1" x14ac:dyDescent="0.25">
      <c r="A16" s="12"/>
      <c r="B16" s="204" t="s">
        <v>1086</v>
      </c>
      <c r="C16" s="205"/>
      <c r="D16" s="200"/>
      <c r="E16" s="201"/>
      <c r="F16" s="201"/>
      <c r="G16" s="12"/>
    </row>
    <row r="17" spans="1:11" ht="10.5" customHeight="1" x14ac:dyDescent="0.25">
      <c r="A17" s="12"/>
      <c r="B17" s="22"/>
      <c r="C17" s="22"/>
      <c r="D17" s="21"/>
      <c r="E17" s="21"/>
      <c r="F17" s="21"/>
      <c r="G17" s="12"/>
    </row>
    <row r="18" spans="1:11" ht="20.25" customHeight="1" x14ac:dyDescent="0.25">
      <c r="A18" s="12"/>
      <c r="B18" s="204" t="s">
        <v>1087</v>
      </c>
      <c r="C18" s="205"/>
      <c r="D18" s="200"/>
      <c r="E18" s="201"/>
      <c r="F18" s="201"/>
      <c r="G18" s="12"/>
    </row>
    <row r="19" spans="1:11" ht="10.5" customHeight="1" x14ac:dyDescent="0.25">
      <c r="A19" s="12"/>
      <c r="B19" s="22"/>
      <c r="C19" s="22"/>
      <c r="D19" s="21"/>
      <c r="E19" s="21"/>
      <c r="F19" s="21"/>
      <c r="G19" s="12"/>
    </row>
    <row r="20" spans="1:11" ht="20.25" customHeight="1" x14ac:dyDescent="0.25">
      <c r="A20" s="12"/>
      <c r="B20" s="204" t="s">
        <v>24</v>
      </c>
      <c r="C20" s="205"/>
      <c r="D20" s="202">
        <v>6</v>
      </c>
      <c r="E20" s="203"/>
      <c r="F20" s="203"/>
      <c r="G20" s="12"/>
    </row>
    <row r="21" spans="1:11" ht="10.5" customHeight="1" x14ac:dyDescent="0.25">
      <c r="A21" s="12"/>
      <c r="B21" s="22"/>
      <c r="C21" s="22"/>
      <c r="D21" s="21"/>
      <c r="E21" s="21"/>
      <c r="F21" s="21"/>
      <c r="G21" s="12"/>
    </row>
    <row r="22" spans="1:11" ht="37.5" customHeight="1" x14ac:dyDescent="0.25">
      <c r="A22" s="12"/>
      <c r="B22" s="197" t="s">
        <v>1148</v>
      </c>
      <c r="C22" s="197"/>
      <c r="D22" s="203"/>
      <c r="E22" s="203"/>
      <c r="F22" s="203"/>
      <c r="G22" s="12"/>
    </row>
    <row r="23" spans="1:11" ht="10.5" customHeight="1" x14ac:dyDescent="0.25">
      <c r="A23" s="12"/>
      <c r="B23" s="22"/>
      <c r="C23" s="22"/>
      <c r="D23" s="21"/>
      <c r="E23" s="21"/>
      <c r="F23" s="21"/>
      <c r="G23" s="12"/>
    </row>
    <row r="24" spans="1:11" ht="192.75" customHeight="1" x14ac:dyDescent="0.25">
      <c r="A24" s="12"/>
      <c r="B24" s="197" t="s">
        <v>1089</v>
      </c>
      <c r="C24" s="197"/>
      <c r="D24" s="203"/>
      <c r="E24" s="203"/>
      <c r="F24" s="203"/>
      <c r="G24" s="12"/>
    </row>
    <row r="25" spans="1:11" x14ac:dyDescent="0.25">
      <c r="A25" s="12"/>
      <c r="B25" s="18"/>
      <c r="C25" s="14"/>
      <c r="D25" s="12"/>
      <c r="E25" s="12"/>
      <c r="F25" s="12"/>
      <c r="G25" s="12"/>
    </row>
    <row r="26" spans="1:11" x14ac:dyDescent="0.25">
      <c r="A26" s="12"/>
      <c r="B26" s="18"/>
      <c r="C26" s="12"/>
      <c r="D26" s="12"/>
      <c r="E26" s="12"/>
      <c r="F26" s="12"/>
      <c r="G26" s="12"/>
    </row>
    <row r="27" spans="1:11" ht="40.5" customHeight="1" x14ac:dyDescent="0.25">
      <c r="A27" s="12"/>
      <c r="B27" s="39" t="s">
        <v>46</v>
      </c>
      <c r="C27" s="39" t="s">
        <v>1100</v>
      </c>
      <c r="D27" s="39" t="s">
        <v>62</v>
      </c>
      <c r="E27" s="39" t="s">
        <v>1090</v>
      </c>
      <c r="F27" s="12"/>
      <c r="G27" s="12"/>
      <c r="K27" s="15"/>
    </row>
    <row r="28" spans="1:11" ht="20.25" customHeight="1" x14ac:dyDescent="0.25">
      <c r="A28" s="12"/>
      <c r="B28" s="38">
        <v>1</v>
      </c>
      <c r="C28" s="25" t="s">
        <v>75</v>
      </c>
      <c r="D28" s="194" t="s">
        <v>38</v>
      </c>
      <c r="E28" s="191" t="s">
        <v>54</v>
      </c>
      <c r="F28" s="177"/>
      <c r="G28" s="175"/>
      <c r="K28" s="15"/>
    </row>
    <row r="29" spans="1:11" s="17" customFormat="1" ht="15.75" x14ac:dyDescent="0.25">
      <c r="A29" s="16"/>
      <c r="B29" s="38"/>
      <c r="C29" s="26" t="s">
        <v>19</v>
      </c>
      <c r="D29" s="24"/>
      <c r="E29" s="23"/>
      <c r="F29" s="12"/>
      <c r="G29" s="16"/>
    </row>
    <row r="30" spans="1:11" ht="15.75" x14ac:dyDescent="0.25">
      <c r="A30" s="12"/>
      <c r="B30" s="27" t="s">
        <v>20</v>
      </c>
      <c r="C30" s="25" t="s">
        <v>47</v>
      </c>
      <c r="D30" s="193" t="s">
        <v>38</v>
      </c>
      <c r="E30" s="192" t="s">
        <v>54</v>
      </c>
      <c r="F30" s="12"/>
      <c r="G30" s="12"/>
      <c r="K30" s="15"/>
    </row>
    <row r="31" spans="1:11" ht="15.75" x14ac:dyDescent="0.25">
      <c r="A31" s="12"/>
      <c r="B31" s="38" t="s">
        <v>21</v>
      </c>
      <c r="C31" s="25" t="s">
        <v>58</v>
      </c>
      <c r="D31" s="193" t="s">
        <v>38</v>
      </c>
      <c r="E31" s="192" t="s">
        <v>54</v>
      </c>
      <c r="F31" s="12"/>
      <c r="G31" s="12"/>
      <c r="K31" s="15"/>
    </row>
    <row r="32" spans="1:11" ht="20.25" customHeight="1" x14ac:dyDescent="0.25">
      <c r="A32" s="12"/>
      <c r="B32" s="38">
        <v>2</v>
      </c>
      <c r="C32" s="25" t="s">
        <v>76</v>
      </c>
      <c r="D32" s="193" t="s">
        <v>37</v>
      </c>
      <c r="E32" s="23">
        <v>48381939.969999999</v>
      </c>
      <c r="F32" s="12"/>
      <c r="G32" s="12"/>
    </row>
    <row r="33" spans="1:7" s="17" customFormat="1" ht="15.75" x14ac:dyDescent="0.25">
      <c r="A33" s="16"/>
      <c r="B33" s="38"/>
      <c r="C33" s="26" t="s">
        <v>19</v>
      </c>
      <c r="D33" s="24"/>
      <c r="E33" s="23"/>
      <c r="F33" s="12"/>
      <c r="G33" s="16"/>
    </row>
    <row r="34" spans="1:7" ht="15.75" x14ac:dyDescent="0.25">
      <c r="A34" s="12"/>
      <c r="B34" s="38" t="s">
        <v>22</v>
      </c>
      <c r="C34" s="25" t="s">
        <v>47</v>
      </c>
      <c r="D34" s="193" t="s">
        <v>38</v>
      </c>
      <c r="E34" s="192" t="s">
        <v>54</v>
      </c>
      <c r="F34" s="12"/>
      <c r="G34" s="12"/>
    </row>
    <row r="35" spans="1:7" ht="15.75" x14ac:dyDescent="0.25">
      <c r="A35" s="12"/>
      <c r="B35" s="38" t="s">
        <v>23</v>
      </c>
      <c r="C35" s="25" t="s">
        <v>58</v>
      </c>
      <c r="D35" s="193" t="s">
        <v>37</v>
      </c>
      <c r="E35" s="23">
        <v>48381939.969999999</v>
      </c>
      <c r="F35" s="176"/>
      <c r="G35" s="175"/>
    </row>
    <row r="36" spans="1:7" ht="20.25" customHeight="1" x14ac:dyDescent="0.25">
      <c r="A36" s="12"/>
      <c r="B36" s="38">
        <v>3</v>
      </c>
      <c r="C36" s="25" t="s">
        <v>1098</v>
      </c>
      <c r="D36" s="193" t="s">
        <v>38</v>
      </c>
      <c r="E36" s="192" t="s">
        <v>54</v>
      </c>
      <c r="F36" s="12"/>
      <c r="G36" s="12"/>
    </row>
    <row r="37" spans="1:7" s="17" customFormat="1" ht="15.75" x14ac:dyDescent="0.25">
      <c r="A37" s="16"/>
      <c r="B37" s="38"/>
      <c r="C37" s="26" t="s">
        <v>63</v>
      </c>
      <c r="D37" s="24"/>
      <c r="E37" s="23"/>
      <c r="F37" s="12"/>
      <c r="G37" s="16"/>
    </row>
    <row r="38" spans="1:7" ht="15.75" x14ac:dyDescent="0.25">
      <c r="A38" s="12"/>
      <c r="B38" s="38" t="s">
        <v>64</v>
      </c>
      <c r="C38" s="25"/>
      <c r="D38" s="193" t="s">
        <v>38</v>
      </c>
      <c r="E38" s="192" t="s">
        <v>54</v>
      </c>
      <c r="F38" s="12"/>
      <c r="G38" s="12"/>
    </row>
    <row r="39" spans="1:7" ht="15.75" x14ac:dyDescent="0.25">
      <c r="A39" s="12"/>
      <c r="B39" s="38" t="s">
        <v>65</v>
      </c>
      <c r="C39" s="25"/>
      <c r="D39" s="193" t="s">
        <v>38</v>
      </c>
      <c r="E39" s="192" t="s">
        <v>54</v>
      </c>
      <c r="F39" s="12"/>
      <c r="G39" s="12"/>
    </row>
    <row r="40" spans="1:7" ht="15.75" x14ac:dyDescent="0.25">
      <c r="A40" s="12"/>
      <c r="B40" s="38" t="s">
        <v>66</v>
      </c>
      <c r="C40" s="25"/>
      <c r="D40" s="193" t="s">
        <v>38</v>
      </c>
      <c r="E40" s="192" t="s">
        <v>54</v>
      </c>
      <c r="F40" s="12"/>
      <c r="G40" s="12"/>
    </row>
    <row r="41" spans="1:7" ht="15.75" x14ac:dyDescent="0.25">
      <c r="A41" s="12"/>
      <c r="B41" s="38" t="s">
        <v>67</v>
      </c>
      <c r="C41" s="25"/>
      <c r="D41" s="193" t="s">
        <v>38</v>
      </c>
      <c r="E41" s="192" t="s">
        <v>54</v>
      </c>
      <c r="F41" s="12"/>
      <c r="G41" s="12"/>
    </row>
    <row r="42" spans="1:7" ht="15.75" x14ac:dyDescent="0.25">
      <c r="A42" s="12"/>
      <c r="B42" s="38" t="s">
        <v>68</v>
      </c>
      <c r="C42" s="25"/>
      <c r="D42" s="193" t="s">
        <v>38</v>
      </c>
      <c r="E42" s="192" t="s">
        <v>54</v>
      </c>
      <c r="F42" s="12"/>
      <c r="G42" s="12"/>
    </row>
    <row r="43" spans="1:7" ht="20.25" customHeight="1" x14ac:dyDescent="0.25">
      <c r="A43" s="12"/>
      <c r="B43" s="38">
        <v>4</v>
      </c>
      <c r="C43" s="25" t="s">
        <v>77</v>
      </c>
      <c r="D43" s="193" t="s">
        <v>38</v>
      </c>
      <c r="E43" s="192" t="s">
        <v>54</v>
      </c>
      <c r="F43" s="12"/>
      <c r="G43" s="12"/>
    </row>
    <row r="44" spans="1:7" ht="20.25" customHeight="1" x14ac:dyDescent="0.25">
      <c r="A44" s="12"/>
      <c r="B44" s="163">
        <v>5</v>
      </c>
      <c r="C44" s="164" t="s">
        <v>61</v>
      </c>
      <c r="D44" s="165" t="s">
        <v>37</v>
      </c>
      <c r="E44" s="166">
        <v>48381939.969999999</v>
      </c>
      <c r="F44" s="176"/>
      <c r="G44" s="175"/>
    </row>
    <row r="45" spans="1:7" x14ac:dyDescent="0.25">
      <c r="A45" s="12"/>
      <c r="B45" s="18"/>
      <c r="C45" s="12"/>
      <c r="D45" s="12"/>
      <c r="E45" s="12"/>
      <c r="F45" s="12"/>
      <c r="G45" s="12"/>
    </row>
    <row r="46" spans="1:7" x14ac:dyDescent="0.25">
      <c r="A46" s="12"/>
      <c r="B46" s="12"/>
      <c r="C46" s="12"/>
      <c r="D46" s="12"/>
      <c r="E46" s="12"/>
      <c r="F46" s="12"/>
      <c r="G46" s="12"/>
    </row>
  </sheetData>
  <mergeCells count="23">
    <mergeCell ref="B2:E2"/>
    <mergeCell ref="B3:E3"/>
    <mergeCell ref="B6:C6"/>
    <mergeCell ref="B8:C8"/>
    <mergeCell ref="B20:C20"/>
    <mergeCell ref="B10:C10"/>
    <mergeCell ref="B14:C14"/>
    <mergeCell ref="B16:C16"/>
    <mergeCell ref="B18:C18"/>
    <mergeCell ref="B4:E4"/>
    <mergeCell ref="B24:C24"/>
    <mergeCell ref="D6:F6"/>
    <mergeCell ref="D8:F8"/>
    <mergeCell ref="D10:F10"/>
    <mergeCell ref="D12:F12"/>
    <mergeCell ref="D14:F14"/>
    <mergeCell ref="D16:F16"/>
    <mergeCell ref="D18:F18"/>
    <mergeCell ref="D20:F20"/>
    <mergeCell ref="D22:F22"/>
    <mergeCell ref="D24:F24"/>
    <mergeCell ref="B22:C22"/>
    <mergeCell ref="B12:C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36</v>
      </c>
      <c r="B1" t="s">
        <v>39</v>
      </c>
      <c r="C1" t="s">
        <v>40</v>
      </c>
      <c r="D1" t="s">
        <v>48</v>
      </c>
      <c r="E1" t="s">
        <v>53</v>
      </c>
      <c r="F1" t="s">
        <v>55</v>
      </c>
      <c r="G1" t="s">
        <v>59</v>
      </c>
      <c r="H1" t="s">
        <v>60</v>
      </c>
      <c r="I1" t="s">
        <v>1091</v>
      </c>
      <c r="J1" t="s">
        <v>1094</v>
      </c>
    </row>
    <row r="2" spans="1:10" x14ac:dyDescent="0.25">
      <c r="A2" t="s">
        <v>37</v>
      </c>
      <c r="B2">
        <v>1</v>
      </c>
      <c r="C2" t="s">
        <v>0</v>
      </c>
      <c r="D2" t="s">
        <v>1101</v>
      </c>
      <c r="E2" t="e">
        <f>1/8/#REF!*12/60</f>
        <v>#REF!</v>
      </c>
      <c r="F2" t="s">
        <v>56</v>
      </c>
      <c r="G2" t="s">
        <v>0</v>
      </c>
      <c r="H2">
        <v>1</v>
      </c>
      <c r="I2" t="s">
        <v>1137</v>
      </c>
      <c r="J2" t="s">
        <v>1095</v>
      </c>
    </row>
    <row r="3" spans="1:10" x14ac:dyDescent="0.25">
      <c r="A3" t="s">
        <v>38</v>
      </c>
      <c r="B3">
        <v>2</v>
      </c>
      <c r="C3" t="s">
        <v>43</v>
      </c>
      <c r="D3" t="s">
        <v>52</v>
      </c>
      <c r="E3" t="e">
        <f>1/8/#REF!*12</f>
        <v>#REF!</v>
      </c>
      <c r="F3" t="s">
        <v>57</v>
      </c>
      <c r="G3" t="s">
        <v>43</v>
      </c>
      <c r="H3">
        <f>1/1000</f>
        <v>1E-3</v>
      </c>
      <c r="I3" t="s">
        <v>1092</v>
      </c>
      <c r="J3" t="s">
        <v>1096</v>
      </c>
    </row>
    <row r="4" spans="1:10" x14ac:dyDescent="0.25">
      <c r="B4">
        <v>3</v>
      </c>
      <c r="C4" t="s">
        <v>44</v>
      </c>
      <c r="D4" t="s">
        <v>49</v>
      </c>
      <c r="E4" t="e">
        <f>1/#REF!*12</f>
        <v>#REF!</v>
      </c>
      <c r="G4" t="s">
        <v>44</v>
      </c>
      <c r="H4">
        <f>1/1000000</f>
        <v>9.9999999999999995E-7</v>
      </c>
      <c r="I4" t="s">
        <v>1093</v>
      </c>
    </row>
    <row r="5" spans="1:10" x14ac:dyDescent="0.25">
      <c r="B5">
        <v>4</v>
      </c>
      <c r="C5" t="s">
        <v>41</v>
      </c>
      <c r="D5" t="s">
        <v>50</v>
      </c>
      <c r="E5">
        <v>1</v>
      </c>
    </row>
    <row r="6" spans="1:10" x14ac:dyDescent="0.25">
      <c r="B6">
        <v>5</v>
      </c>
      <c r="C6" t="s">
        <v>42</v>
      </c>
      <c r="D6" t="s">
        <v>51</v>
      </c>
      <c r="E6">
        <v>12</v>
      </c>
    </row>
    <row r="7" spans="1:10" x14ac:dyDescent="0.25">
      <c r="B7">
        <v>6</v>
      </c>
      <c r="C7" t="s">
        <v>8</v>
      </c>
    </row>
    <row r="8" spans="1:10" x14ac:dyDescent="0.25">
      <c r="B8">
        <v>7</v>
      </c>
      <c r="C8" t="s">
        <v>31</v>
      </c>
    </row>
    <row r="9" spans="1:10" x14ac:dyDescent="0.25">
      <c r="B9">
        <v>8</v>
      </c>
      <c r="C9" t="s">
        <v>45</v>
      </c>
    </row>
    <row r="10" spans="1:10" x14ac:dyDescent="0.25">
      <c r="B10">
        <v>9</v>
      </c>
      <c r="C10" t="s">
        <v>17</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67"/>
    <col min="2" max="2" width="24.42578125" style="167" customWidth="1"/>
    <col min="3" max="3" width="22.42578125" style="167" customWidth="1"/>
    <col min="4" max="5" width="16.85546875" style="167" customWidth="1"/>
    <col min="6" max="7" width="14.42578125" style="167" customWidth="1"/>
    <col min="8" max="8" width="15.42578125" style="167" customWidth="1"/>
    <col min="9" max="9" width="16.42578125" style="167" customWidth="1"/>
    <col min="10" max="13" width="15.42578125" style="167" customWidth="1"/>
    <col min="14" max="15" width="14.42578125" style="167" customWidth="1"/>
    <col min="16" max="16384" width="8.85546875" style="167"/>
  </cols>
  <sheetData>
    <row r="1" spans="1:15" ht="66" customHeight="1" x14ac:dyDescent="0.25">
      <c r="A1" s="196" t="s">
        <v>46</v>
      </c>
      <c r="B1" s="196" t="s">
        <v>1102</v>
      </c>
      <c r="C1" s="196" t="s">
        <v>1103</v>
      </c>
      <c r="D1" s="196" t="s">
        <v>75</v>
      </c>
      <c r="E1" s="196"/>
      <c r="F1" s="196" t="s">
        <v>76</v>
      </c>
      <c r="G1" s="196"/>
      <c r="H1" s="196" t="s">
        <v>1104</v>
      </c>
      <c r="I1" s="196" t="s">
        <v>1105</v>
      </c>
      <c r="J1" s="196" t="s">
        <v>1106</v>
      </c>
      <c r="K1" s="196"/>
      <c r="L1" s="196" t="s">
        <v>1107</v>
      </c>
      <c r="M1" s="196"/>
      <c r="N1" s="196" t="s">
        <v>1108</v>
      </c>
      <c r="O1" s="196"/>
    </row>
    <row r="2" spans="1:15" x14ac:dyDescent="0.25">
      <c r="A2" s="196"/>
      <c r="B2" s="196"/>
      <c r="C2" s="196"/>
      <c r="D2" s="196" t="s">
        <v>1109</v>
      </c>
      <c r="E2" s="196" t="s">
        <v>1110</v>
      </c>
      <c r="F2" s="196" t="s">
        <v>1109</v>
      </c>
      <c r="G2" s="196" t="s">
        <v>1110</v>
      </c>
      <c r="H2" s="196"/>
      <c r="I2" s="196"/>
      <c r="J2" s="196" t="s">
        <v>1111</v>
      </c>
      <c r="K2" s="196" t="s">
        <v>1131</v>
      </c>
      <c r="L2" s="168" t="s">
        <v>1112</v>
      </c>
      <c r="M2" s="196" t="s">
        <v>1114</v>
      </c>
      <c r="N2" s="168" t="s">
        <v>1112</v>
      </c>
      <c r="O2" s="196" t="s">
        <v>1115</v>
      </c>
    </row>
    <row r="3" spans="1:15" ht="100.5" customHeight="1" x14ac:dyDescent="0.25">
      <c r="A3" s="196"/>
      <c r="B3" s="196"/>
      <c r="C3" s="196"/>
      <c r="D3" s="196"/>
      <c r="E3" s="196"/>
      <c r="F3" s="196"/>
      <c r="G3" s="196"/>
      <c r="H3" s="196"/>
      <c r="I3" s="196"/>
      <c r="J3" s="196"/>
      <c r="K3" s="196"/>
      <c r="L3" s="168" t="s">
        <v>1113</v>
      </c>
      <c r="M3" s="196"/>
      <c r="N3" s="168" t="s">
        <v>1113</v>
      </c>
      <c r="O3" s="196"/>
    </row>
    <row r="4" spans="1:15" s="171" customFormat="1" x14ac:dyDescent="0.25">
      <c r="A4" s="169" t="s">
        <v>1116</v>
      </c>
      <c r="B4" s="169" t="s">
        <v>1117</v>
      </c>
      <c r="C4" s="169" t="s">
        <v>1118</v>
      </c>
      <c r="D4" s="169" t="s">
        <v>1119</v>
      </c>
      <c r="E4" s="169" t="s">
        <v>1120</v>
      </c>
      <c r="F4" s="169" t="s">
        <v>1121</v>
      </c>
      <c r="G4" s="169" t="s">
        <v>1122</v>
      </c>
      <c r="H4" s="169" t="s">
        <v>1123</v>
      </c>
      <c r="I4" s="169" t="s">
        <v>1124</v>
      </c>
      <c r="J4" s="169" t="s">
        <v>1125</v>
      </c>
      <c r="K4" s="169" t="s">
        <v>1126</v>
      </c>
      <c r="L4" s="169" t="s">
        <v>1127</v>
      </c>
      <c r="M4" s="169" t="s">
        <v>1128</v>
      </c>
      <c r="N4" s="169" t="s">
        <v>1129</v>
      </c>
      <c r="O4" s="169" t="s">
        <v>1130</v>
      </c>
    </row>
    <row r="5" spans="1:15" x14ac:dyDescent="0.25">
      <c r="A5" s="170">
        <v>1</v>
      </c>
      <c r="B5" s="170">
        <f>'Сводные результаты оценки'!D14</f>
        <v>0</v>
      </c>
      <c r="C5" s="168"/>
      <c r="D5" s="172" t="str">
        <f>'Сводные результаты оценки'!E30</f>
        <v>-</v>
      </c>
      <c r="E5" s="172" t="str">
        <f>'Сводные результаты оценки'!E31</f>
        <v>-</v>
      </c>
      <c r="F5" s="172" t="str">
        <f>'Сводные результаты оценки'!E34</f>
        <v>-</v>
      </c>
      <c r="G5" s="172">
        <f>'Сводные результаты оценки'!E35</f>
        <v>48381939.969999999</v>
      </c>
      <c r="H5" s="172" t="str">
        <f>'Сводные результаты оценки'!E36</f>
        <v>-</v>
      </c>
      <c r="I5" s="172" t="str">
        <f>'Сводные результаты оценки'!E43</f>
        <v>-</v>
      </c>
      <c r="J5" s="172" t="e">
        <f>SUM(#REF!,#REF!,#REF!,#REF!)</f>
        <v>#REF!</v>
      </c>
      <c r="K5" s="172">
        <f>'Сводные результаты оценки'!E44</f>
        <v>48381939.969999999</v>
      </c>
      <c r="L5" s="168"/>
      <c r="M5" s="168"/>
      <c r="N5" s="168" t="s">
        <v>37</v>
      </c>
      <c r="O5" s="168"/>
    </row>
  </sheetData>
  <mergeCells count="18">
    <mergeCell ref="J2:J3"/>
    <mergeCell ref="H1:H3"/>
    <mergeCell ref="M2:M3"/>
    <mergeCell ref="O2:O3"/>
    <mergeCell ref="I1:I3"/>
    <mergeCell ref="J1:K1"/>
    <mergeCell ref="L1:M1"/>
    <mergeCell ref="N1:O1"/>
    <mergeCell ref="K2:K3"/>
    <mergeCell ref="A1:A3"/>
    <mergeCell ref="B1:B3"/>
    <mergeCell ref="C1:C3"/>
    <mergeCell ref="D1:E1"/>
    <mergeCell ref="F1:G1"/>
    <mergeCell ref="D2:D3"/>
    <mergeCell ref="E2:E3"/>
    <mergeCell ref="F2:F3"/>
    <mergeCell ref="G2:G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59"/>
    <col min="2" max="2" width="58.42578125" style="159" customWidth="1"/>
    <col min="3" max="3" width="23" style="159" customWidth="1"/>
    <col min="4" max="4" width="30.42578125" style="159" customWidth="1"/>
    <col min="5" max="5" width="19.42578125" style="159" customWidth="1"/>
    <col min="6" max="6" width="20.42578125" style="159" customWidth="1"/>
    <col min="7" max="16384" width="8.85546875" style="159"/>
  </cols>
  <sheetData>
    <row r="3" spans="1:7" ht="60" x14ac:dyDescent="0.25">
      <c r="A3" s="9" t="s">
        <v>46</v>
      </c>
      <c r="B3" s="9" t="s">
        <v>69</v>
      </c>
      <c r="C3" s="9" t="s">
        <v>70</v>
      </c>
      <c r="D3" s="9" t="s">
        <v>71</v>
      </c>
      <c r="E3" s="9" t="s">
        <v>72</v>
      </c>
      <c r="F3" s="9" t="s">
        <v>73</v>
      </c>
      <c r="G3" s="9" t="s">
        <v>84</v>
      </c>
    </row>
    <row r="4" spans="1:7" ht="30" x14ac:dyDescent="0.25">
      <c r="A4" s="11" t="s">
        <v>80</v>
      </c>
      <c r="B4" s="11" t="str">
        <f>CONCATENATE('Сводные результаты оценки'!$D$14," ",'Сводные результаты оценки'!$D$10)</f>
        <v xml:space="preserve"> </v>
      </c>
      <c r="C4" s="11" t="s">
        <v>75</v>
      </c>
      <c r="D4" s="11" t="s">
        <v>79</v>
      </c>
      <c r="E4" s="160" t="e">
        <f>F4/'Сводные результаты оценки'!$D$20</f>
        <v>#REF!</v>
      </c>
      <c r="F4" s="160" t="e">
        <f>SUM(F5:F9)</f>
        <v>#REF!</v>
      </c>
      <c r="G4" s="11" t="s">
        <v>0</v>
      </c>
    </row>
    <row r="5" spans="1:7" ht="30" x14ac:dyDescent="0.25">
      <c r="A5" s="11" t="s">
        <v>20</v>
      </c>
      <c r="B5" s="11" t="str">
        <f>CONCATENATE('Сводные результаты оценки'!$D$14," ",'Сводные результаты оценки'!$D$10)</f>
        <v xml:space="preserve"> </v>
      </c>
      <c r="C5" s="11" t="s">
        <v>75</v>
      </c>
      <c r="D5" s="11" t="e">
        <f>IF(#REF!=0,"",#REF!)</f>
        <v>#REF!</v>
      </c>
      <c r="E5" s="160" t="e">
        <f>F5/'Сводные результаты оценки'!$D$20</f>
        <v>#REF!</v>
      </c>
      <c r="F5" s="160" t="e">
        <f>#REF!+#REF!</f>
        <v>#REF!</v>
      </c>
      <c r="G5" s="11" t="s">
        <v>0</v>
      </c>
    </row>
    <row r="6" spans="1:7" ht="30" x14ac:dyDescent="0.25">
      <c r="A6" s="11" t="s">
        <v>21</v>
      </c>
      <c r="B6" s="11" t="str">
        <f>CONCATENATE('Сводные результаты оценки'!$D$14," ",'Сводные результаты оценки'!$D$10)</f>
        <v xml:space="preserve"> </v>
      </c>
      <c r="C6" s="11" t="s">
        <v>75</v>
      </c>
      <c r="D6" s="11" t="e">
        <f>IF(#REF!=0,"",#REF!)</f>
        <v>#REF!</v>
      </c>
      <c r="E6" s="160" t="e">
        <f>F6/'Сводные результаты оценки'!$D$20</f>
        <v>#REF!</v>
      </c>
      <c r="F6" s="160" t="e">
        <f>#REF!+#REF!</f>
        <v>#REF!</v>
      </c>
      <c r="G6" s="11" t="s">
        <v>0</v>
      </c>
    </row>
    <row r="7" spans="1:7" ht="30" x14ac:dyDescent="0.25">
      <c r="A7" s="11" t="s">
        <v>81</v>
      </c>
      <c r="B7" s="11" t="str">
        <f>CONCATENATE('Сводные результаты оценки'!$D$14," ",'Сводные результаты оценки'!$D$10)</f>
        <v xml:space="preserve"> </v>
      </c>
      <c r="C7" s="11" t="s">
        <v>75</v>
      </c>
      <c r="D7" s="11" t="e">
        <f>IF(#REF!=0,"",#REF!)</f>
        <v>#REF!</v>
      </c>
      <c r="E7" s="160" t="e">
        <f>F7/'Сводные результаты оценки'!$D$20</f>
        <v>#REF!</v>
      </c>
      <c r="F7" s="160" t="e">
        <f>#REF!+#REF!</f>
        <v>#REF!</v>
      </c>
      <c r="G7" s="11" t="s">
        <v>0</v>
      </c>
    </row>
    <row r="8" spans="1:7" ht="30" x14ac:dyDescent="0.25">
      <c r="A8" s="11" t="s">
        <v>82</v>
      </c>
      <c r="B8" s="11" t="str">
        <f>CONCATENATE('Сводные результаты оценки'!$D$14," ",'Сводные результаты оценки'!$D$10)</f>
        <v xml:space="preserve"> </v>
      </c>
      <c r="C8" s="11" t="s">
        <v>75</v>
      </c>
      <c r="D8" s="11" t="e">
        <f>IF(#REF!=0,"",#REF!)</f>
        <v>#REF!</v>
      </c>
      <c r="E8" s="160" t="e">
        <f>F8/'Сводные результаты оценки'!$D$20</f>
        <v>#REF!</v>
      </c>
      <c r="F8" s="160" t="e">
        <f>#REF!+#REF!</f>
        <v>#REF!</v>
      </c>
      <c r="G8" s="11" t="s">
        <v>0</v>
      </c>
    </row>
    <row r="9" spans="1:7" ht="30" x14ac:dyDescent="0.25">
      <c r="A9" s="11" t="s">
        <v>83</v>
      </c>
      <c r="B9" s="11" t="str">
        <f>CONCATENATE('Сводные результаты оценки'!$D$14," ",'Сводные результаты оценки'!$D$10)</f>
        <v xml:space="preserve"> </v>
      </c>
      <c r="C9" s="11" t="s">
        <v>75</v>
      </c>
      <c r="D9" s="11" t="e">
        <f>IF(#REF!=0,"",#REF!)</f>
        <v>#REF!</v>
      </c>
      <c r="E9" s="160" t="e">
        <f>F9/'Сводные результаты оценки'!$D$20</f>
        <v>#REF!</v>
      </c>
      <c r="F9" s="160" t="e">
        <f>#REF!+#REF!</f>
        <v>#REF!</v>
      </c>
      <c r="G9" s="11" t="s">
        <v>0</v>
      </c>
    </row>
    <row r="10" spans="1:7" ht="30" x14ac:dyDescent="0.25">
      <c r="A10" s="11" t="s">
        <v>85</v>
      </c>
      <c r="B10" s="11" t="str">
        <f>CONCATENATE('Сводные результаты оценки'!$D$14," ",'Сводные результаты оценки'!$D$10)</f>
        <v xml:space="preserve"> </v>
      </c>
      <c r="C10" s="11" t="s">
        <v>76</v>
      </c>
      <c r="D10" s="11" t="s">
        <v>79</v>
      </c>
      <c r="E10" s="160" t="e">
        <f>F10/'Сводные результаты оценки'!$D$20</f>
        <v>#REF!</v>
      </c>
      <c r="F10" s="160" t="e">
        <f>SUM(F11:F15)</f>
        <v>#REF!</v>
      </c>
      <c r="G10" s="11" t="s">
        <v>0</v>
      </c>
    </row>
    <row r="11" spans="1:7" ht="30" x14ac:dyDescent="0.25">
      <c r="A11" s="11" t="s">
        <v>22</v>
      </c>
      <c r="B11" s="11" t="str">
        <f>CONCATENATE('Сводные результаты оценки'!$D$14," ",'Сводные результаты оценки'!$D$10)</f>
        <v xml:space="preserve"> </v>
      </c>
      <c r="C11" s="11" t="s">
        <v>76</v>
      </c>
      <c r="D11" s="11" t="e">
        <f>IF(#REF!=0,"",#REF!)</f>
        <v>#REF!</v>
      </c>
      <c r="E11" s="160" t="e">
        <f>F11/'Сводные результаты оценки'!$D$20</f>
        <v>#REF!</v>
      </c>
      <c r="F11" s="160" t="e">
        <f>#REF!+#REF!</f>
        <v>#REF!</v>
      </c>
      <c r="G11" s="11" t="s">
        <v>0</v>
      </c>
    </row>
    <row r="12" spans="1:7" ht="30" x14ac:dyDescent="0.25">
      <c r="A12" s="11" t="s">
        <v>23</v>
      </c>
      <c r="B12" s="11" t="str">
        <f>CONCATENATE('Сводные результаты оценки'!$D$14," ",'Сводные результаты оценки'!$D$10)</f>
        <v xml:space="preserve"> </v>
      </c>
      <c r="C12" s="11" t="s">
        <v>76</v>
      </c>
      <c r="D12" s="11" t="e">
        <f>IF(#REF!=0,"",#REF!)</f>
        <v>#REF!</v>
      </c>
      <c r="E12" s="160" t="e">
        <f>F12/'Сводные результаты оценки'!$D$20</f>
        <v>#REF!</v>
      </c>
      <c r="F12" s="160" t="e">
        <f>#REF!+#REF!</f>
        <v>#REF!</v>
      </c>
      <c r="G12" s="11" t="s">
        <v>0</v>
      </c>
    </row>
    <row r="13" spans="1:7" ht="30" x14ac:dyDescent="0.25">
      <c r="A13" s="11" t="s">
        <v>86</v>
      </c>
      <c r="B13" s="11" t="str">
        <f>CONCATENATE('Сводные результаты оценки'!$D$14," ",'Сводные результаты оценки'!$D$10)</f>
        <v xml:space="preserve"> </v>
      </c>
      <c r="C13" s="11" t="s">
        <v>76</v>
      </c>
      <c r="D13" s="11" t="e">
        <f>IF(#REF!=0,"",#REF!)</f>
        <v>#REF!</v>
      </c>
      <c r="E13" s="160" t="e">
        <f>F13/'Сводные результаты оценки'!$D$20</f>
        <v>#REF!</v>
      </c>
      <c r="F13" s="160" t="e">
        <f>#REF!+#REF!</f>
        <v>#REF!</v>
      </c>
      <c r="G13" s="11" t="s">
        <v>0</v>
      </c>
    </row>
    <row r="14" spans="1:7" ht="30" x14ac:dyDescent="0.25">
      <c r="A14" s="11" t="s">
        <v>87</v>
      </c>
      <c r="B14" s="11" t="str">
        <f>CONCATENATE('Сводные результаты оценки'!$D$14," ",'Сводные результаты оценки'!$D$10)</f>
        <v xml:space="preserve"> </v>
      </c>
      <c r="C14" s="11" t="s">
        <v>76</v>
      </c>
      <c r="D14" s="11" t="e">
        <f>IF(#REF!=0,"",#REF!)</f>
        <v>#REF!</v>
      </c>
      <c r="E14" s="160" t="e">
        <f>F14/'Сводные результаты оценки'!$D$20</f>
        <v>#REF!</v>
      </c>
      <c r="F14" s="160" t="e">
        <f>#REF!+#REF!</f>
        <v>#REF!</v>
      </c>
      <c r="G14" s="11" t="s">
        <v>0</v>
      </c>
    </row>
    <row r="15" spans="1:7" ht="30" x14ac:dyDescent="0.25">
      <c r="A15" s="11" t="s">
        <v>88</v>
      </c>
      <c r="B15" s="11" t="str">
        <f>CONCATENATE('Сводные результаты оценки'!$D$14," ",'Сводные результаты оценки'!$D$10)</f>
        <v xml:space="preserve"> </v>
      </c>
      <c r="C15" s="11" t="s">
        <v>76</v>
      </c>
      <c r="D15" s="11" t="e">
        <f>IF(#REF!=0,"",#REF!)</f>
        <v>#REF!</v>
      </c>
      <c r="E15" s="160" t="e">
        <f>F15/'Сводные результаты оценки'!$D$20</f>
        <v>#REF!</v>
      </c>
      <c r="F15" s="160" t="e">
        <f>#REF!+#REF!</f>
        <v>#REF!</v>
      </c>
      <c r="G15" s="11" t="s">
        <v>0</v>
      </c>
    </row>
    <row r="16" spans="1:7" x14ac:dyDescent="0.25">
      <c r="A16" s="11" t="s">
        <v>89</v>
      </c>
      <c r="B16" s="11" t="str">
        <f>CONCATENATE('Сводные результаты оценки'!$D$14," ",'Сводные результаты оценки'!$D$10)</f>
        <v xml:space="preserve"> </v>
      </c>
      <c r="C16" s="11" t="s">
        <v>5</v>
      </c>
      <c r="D16" s="11" t="s">
        <v>79</v>
      </c>
      <c r="E16" s="160" t="e">
        <f>F16/'Сводные результаты оценки'!$D$20</f>
        <v>#REF!</v>
      </c>
      <c r="F16" s="160" t="e">
        <f>SUM(F17:F21)</f>
        <v>#REF!</v>
      </c>
      <c r="G16" s="11" t="s">
        <v>0</v>
      </c>
    </row>
    <row r="17" spans="1:7" x14ac:dyDescent="0.25">
      <c r="A17" s="11" t="s">
        <v>64</v>
      </c>
      <c r="B17" s="11" t="str">
        <f>CONCATENATE('Сводные результаты оценки'!$D$14," ",'Сводные результаты оценки'!$D$10)</f>
        <v xml:space="preserve"> </v>
      </c>
      <c r="C17" s="11" t="s">
        <v>5</v>
      </c>
      <c r="D17" s="11" t="e">
        <f>IF(#REF!=0,"",#REF!)</f>
        <v>#REF!</v>
      </c>
      <c r="E17" s="160" t="e">
        <f>F17/'Сводные результаты оценки'!$D$20</f>
        <v>#REF!</v>
      </c>
      <c r="F17" s="160" t="e">
        <f>#REF!</f>
        <v>#REF!</v>
      </c>
      <c r="G17" s="11" t="s">
        <v>0</v>
      </c>
    </row>
    <row r="18" spans="1:7" x14ac:dyDescent="0.25">
      <c r="A18" s="11" t="s">
        <v>65</v>
      </c>
      <c r="B18" s="11" t="str">
        <f>CONCATENATE('Сводные результаты оценки'!$D$14," ",'Сводные результаты оценки'!$D$10)</f>
        <v xml:space="preserve"> </v>
      </c>
      <c r="C18" s="11" t="s">
        <v>5</v>
      </c>
      <c r="D18" s="11" t="e">
        <f>IF(#REF!=0,"",#REF!)</f>
        <v>#REF!</v>
      </c>
      <c r="E18" s="160" t="e">
        <f>F18/'Сводные результаты оценки'!$D$20</f>
        <v>#REF!</v>
      </c>
      <c r="F18" s="160" t="e">
        <f>#REF!</f>
        <v>#REF!</v>
      </c>
      <c r="G18" s="11" t="s">
        <v>0</v>
      </c>
    </row>
    <row r="19" spans="1:7" x14ac:dyDescent="0.25">
      <c r="A19" s="11" t="s">
        <v>66</v>
      </c>
      <c r="B19" s="11" t="str">
        <f>CONCATENATE('Сводные результаты оценки'!$D$14," ",'Сводные результаты оценки'!$D$10)</f>
        <v xml:space="preserve"> </v>
      </c>
      <c r="C19" s="11" t="s">
        <v>5</v>
      </c>
      <c r="D19" s="11" t="e">
        <f>IF(#REF!=0,"",#REF!)</f>
        <v>#REF!</v>
      </c>
      <c r="E19" s="160" t="e">
        <f>F19/'Сводные результаты оценки'!$D$20</f>
        <v>#REF!</v>
      </c>
      <c r="F19" s="160" t="e">
        <f>#REF!</f>
        <v>#REF!</v>
      </c>
      <c r="G19" s="11" t="s">
        <v>0</v>
      </c>
    </row>
    <row r="20" spans="1:7" x14ac:dyDescent="0.25">
      <c r="A20" s="11" t="s">
        <v>67</v>
      </c>
      <c r="B20" s="11" t="str">
        <f>CONCATENATE('Сводные результаты оценки'!$D$14," ",'Сводные результаты оценки'!$D$10)</f>
        <v xml:space="preserve"> </v>
      </c>
      <c r="C20" s="11" t="s">
        <v>5</v>
      </c>
      <c r="D20" s="11" t="e">
        <f>IF(#REF!=0,"",#REF!)</f>
        <v>#REF!</v>
      </c>
      <c r="E20" s="160" t="e">
        <f>F20/'Сводные результаты оценки'!$D$20</f>
        <v>#REF!</v>
      </c>
      <c r="F20" s="160" t="e">
        <f>#REF!</f>
        <v>#REF!</v>
      </c>
      <c r="G20" s="11" t="s">
        <v>0</v>
      </c>
    </row>
    <row r="21" spans="1:7" x14ac:dyDescent="0.25">
      <c r="A21" s="11" t="s">
        <v>68</v>
      </c>
      <c r="B21" s="11" t="str">
        <f>CONCATENATE('Сводные результаты оценки'!$D$14," ",'Сводные результаты оценки'!$D$10)</f>
        <v xml:space="preserve"> </v>
      </c>
      <c r="C21" s="11" t="s">
        <v>5</v>
      </c>
      <c r="D21" s="11" t="e">
        <f>IF(#REF!=0,"",#REF!)</f>
        <v>#REF!</v>
      </c>
      <c r="E21" s="160" t="e">
        <f>F21/'Сводные результаты оценки'!$D$20</f>
        <v>#REF!</v>
      </c>
      <c r="F21" s="160" t="e">
        <f>#REF!</f>
        <v>#REF!</v>
      </c>
      <c r="G21" s="11" t="s">
        <v>0</v>
      </c>
    </row>
    <row r="22" spans="1:7" ht="30" x14ac:dyDescent="0.25">
      <c r="A22" s="11" t="s">
        <v>90</v>
      </c>
      <c r="B22" s="11" t="str">
        <f>CONCATENATE('Сводные результаты оценки'!$D$14," ",'Сводные результаты оценки'!$D$10)</f>
        <v xml:space="preserve"> </v>
      </c>
      <c r="C22" s="11" t="s">
        <v>77</v>
      </c>
      <c r="D22" s="11" t="s">
        <v>78</v>
      </c>
      <c r="E22" s="160" t="e">
        <f>F22/'Сводные результаты оценки'!$D$20</f>
        <v>#REF!</v>
      </c>
      <c r="F22" s="160"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81" bestFit="1" customWidth="1"/>
    <col min="2" max="2" width="25.42578125" style="81" customWidth="1"/>
    <col min="3" max="3" width="39.42578125" style="81" customWidth="1"/>
    <col min="4" max="4" width="44.85546875" style="81" customWidth="1"/>
    <col min="5" max="5" width="50.42578125" style="81" customWidth="1"/>
    <col min="6" max="6" width="40.42578125" style="81" customWidth="1"/>
    <col min="7" max="7" width="18.42578125" style="81" customWidth="1"/>
    <col min="8" max="8" width="27.42578125" style="81" customWidth="1"/>
    <col min="9" max="9" width="27.85546875" style="81" customWidth="1"/>
    <col min="10" max="10" width="31.42578125" style="81" customWidth="1"/>
    <col min="11" max="11" width="4.42578125" style="81" customWidth="1"/>
    <col min="12" max="12" width="20.42578125" style="81" customWidth="1"/>
    <col min="13" max="13" width="15.42578125" style="81" bestFit="1" customWidth="1"/>
    <col min="14" max="14" width="17.140625" style="81" bestFit="1" customWidth="1"/>
    <col min="15" max="15" width="29.42578125" style="81" customWidth="1"/>
    <col min="16" max="16" width="20.85546875" style="81" bestFit="1" customWidth="1"/>
    <col min="17" max="17" width="15.42578125" style="81" customWidth="1"/>
    <col min="18" max="18" width="13.42578125" style="81" customWidth="1"/>
    <col min="19" max="19" width="17.42578125" style="81" customWidth="1"/>
    <col min="20" max="21" width="16.140625" style="81" customWidth="1"/>
    <col min="22" max="23" width="20.42578125" style="81" customWidth="1"/>
    <col min="24" max="24" width="24.42578125" style="81" customWidth="1"/>
    <col min="25" max="25" width="28.85546875" style="81" customWidth="1"/>
    <col min="26" max="26" width="16.85546875" style="81" customWidth="1"/>
    <col min="27" max="27" width="27.42578125" style="81" customWidth="1"/>
    <col min="28" max="16384" width="8.85546875" style="81"/>
  </cols>
  <sheetData>
    <row r="1" spans="1:27" ht="15.75" x14ac:dyDescent="0.25">
      <c r="B1" s="41" t="s">
        <v>1069</v>
      </c>
    </row>
    <row r="2" spans="1:27" ht="15.75" thickBot="1" x14ac:dyDescent="0.3"/>
    <row r="3" spans="1:27" x14ac:dyDescent="0.25">
      <c r="A3" s="251"/>
      <c r="B3" s="253" t="s">
        <v>1068</v>
      </c>
      <c r="C3" s="253" t="s">
        <v>1067</v>
      </c>
      <c r="D3" s="253" t="s">
        <v>1066</v>
      </c>
      <c r="E3" s="242" t="s">
        <v>1065</v>
      </c>
      <c r="F3" s="242"/>
      <c r="G3" s="242"/>
      <c r="H3" s="247" t="s">
        <v>1064</v>
      </c>
      <c r="I3" s="247"/>
      <c r="J3" s="248"/>
      <c r="K3" s="118"/>
      <c r="L3" s="241" t="s">
        <v>1063</v>
      </c>
      <c r="M3" s="242"/>
      <c r="N3" s="242"/>
      <c r="O3" s="242"/>
      <c r="P3" s="242"/>
      <c r="Q3" s="242"/>
      <c r="R3" s="242"/>
      <c r="S3" s="242"/>
      <c r="T3" s="242"/>
      <c r="U3" s="242"/>
      <c r="V3" s="242"/>
      <c r="W3" s="242"/>
      <c r="X3" s="242"/>
      <c r="Y3" s="242"/>
      <c r="Z3" s="242"/>
      <c r="AA3" s="243"/>
    </row>
    <row r="4" spans="1:27" x14ac:dyDescent="0.25">
      <c r="A4" s="252"/>
      <c r="B4" s="254"/>
      <c r="C4" s="254"/>
      <c r="D4" s="254"/>
      <c r="E4" s="255"/>
      <c r="F4" s="255"/>
      <c r="G4" s="255"/>
      <c r="H4" s="249"/>
      <c r="I4" s="249"/>
      <c r="J4" s="250"/>
      <c r="K4" s="118"/>
      <c r="L4" s="244" t="s">
        <v>1062</v>
      </c>
      <c r="M4" s="245" t="s">
        <v>1061</v>
      </c>
      <c r="N4" s="245" t="s">
        <v>1060</v>
      </c>
      <c r="O4" s="245"/>
      <c r="P4" s="245"/>
      <c r="Q4" s="245"/>
      <c r="R4" s="245"/>
      <c r="S4" s="245"/>
      <c r="T4" s="245"/>
      <c r="U4" s="245" t="s">
        <v>1059</v>
      </c>
      <c r="V4" s="245"/>
      <c r="W4" s="245"/>
      <c r="X4" s="245" t="s">
        <v>1058</v>
      </c>
      <c r="Y4" s="245" t="s">
        <v>1057</v>
      </c>
      <c r="Z4" s="245" t="s">
        <v>1056</v>
      </c>
      <c r="AA4" s="246" t="s">
        <v>1055</v>
      </c>
    </row>
    <row r="5" spans="1:27" ht="60" x14ac:dyDescent="0.25">
      <c r="A5" s="252"/>
      <c r="B5" s="254"/>
      <c r="C5" s="254"/>
      <c r="D5" s="254"/>
      <c r="E5" s="117" t="s">
        <v>1054</v>
      </c>
      <c r="F5" s="117" t="s">
        <v>1053</v>
      </c>
      <c r="G5" s="117" t="s">
        <v>1052</v>
      </c>
      <c r="H5" s="137" t="s">
        <v>1051</v>
      </c>
      <c r="I5" s="137" t="s">
        <v>1050</v>
      </c>
      <c r="J5" s="116" t="s">
        <v>1049</v>
      </c>
      <c r="K5" s="115"/>
      <c r="L5" s="244"/>
      <c r="M5" s="245"/>
      <c r="N5" s="140" t="s">
        <v>196</v>
      </c>
      <c r="O5" s="140" t="s">
        <v>1048</v>
      </c>
      <c r="P5" s="140" t="s">
        <v>1047</v>
      </c>
      <c r="Q5" s="140" t="s">
        <v>1046</v>
      </c>
      <c r="R5" s="140" t="s">
        <v>1045</v>
      </c>
      <c r="S5" s="140" t="s">
        <v>1044</v>
      </c>
      <c r="T5" s="114" t="s">
        <v>1041</v>
      </c>
      <c r="U5" s="114" t="s">
        <v>1043</v>
      </c>
      <c r="V5" s="113" t="s">
        <v>1042</v>
      </c>
      <c r="W5" s="140" t="s">
        <v>1041</v>
      </c>
      <c r="X5" s="245"/>
      <c r="Y5" s="245"/>
      <c r="Z5" s="245"/>
      <c r="AA5" s="246"/>
    </row>
    <row r="6" spans="1:27" ht="45" x14ac:dyDescent="0.25">
      <c r="A6" s="238">
        <v>1</v>
      </c>
      <c r="B6" s="237" t="s">
        <v>1040</v>
      </c>
      <c r="C6" s="210" t="s">
        <v>156</v>
      </c>
      <c r="D6" s="219" t="s">
        <v>157</v>
      </c>
      <c r="E6" s="157" t="s">
        <v>1039</v>
      </c>
      <c r="F6" s="98" t="s">
        <v>1038</v>
      </c>
      <c r="G6" s="210" t="s">
        <v>861</v>
      </c>
      <c r="H6" s="106">
        <f>I6*J6</f>
        <v>5942.3392000000003</v>
      </c>
      <c r="I6" s="106">
        <f>X6*Z6+Y6</f>
        <v>10.611320000000001</v>
      </c>
      <c r="J6" s="99">
        <v>560</v>
      </c>
      <c r="L6" s="93">
        <v>0.2</v>
      </c>
      <c r="M6" s="92">
        <f>1/6</f>
        <v>0.16666666666666666</v>
      </c>
      <c r="N6" s="98" t="s">
        <v>1037</v>
      </c>
      <c r="O6" s="98" t="s">
        <v>208</v>
      </c>
      <c r="P6" s="98">
        <v>2.85</v>
      </c>
      <c r="Q6" s="98">
        <v>3</v>
      </c>
      <c r="R6" s="92">
        <f>1/6</f>
        <v>0.16666666666666666</v>
      </c>
      <c r="S6" s="98"/>
      <c r="T6" s="112"/>
      <c r="U6" s="111" t="s">
        <v>1036</v>
      </c>
      <c r="V6" s="92">
        <v>2</v>
      </c>
      <c r="W6" s="92">
        <f>1/6</f>
        <v>0.16666666666666666</v>
      </c>
      <c r="X6" s="91">
        <f>(L6*M6+S6*T6)*6</f>
        <v>0.2</v>
      </c>
      <c r="Y6" s="98">
        <f>(P6*Q6*R6+V6*W6)*6</f>
        <v>10.55</v>
      </c>
      <c r="Z6" s="90">
        <v>0.30659999999999998</v>
      </c>
      <c r="AA6" s="89"/>
    </row>
    <row r="7" spans="1:27" ht="30" x14ac:dyDescent="0.25">
      <c r="A7" s="238"/>
      <c r="B7" s="237"/>
      <c r="C7" s="210"/>
      <c r="D7" s="219"/>
      <c r="E7" s="98" t="s">
        <v>1035</v>
      </c>
      <c r="F7" s="98"/>
      <c r="G7" s="210"/>
      <c r="H7" s="94"/>
      <c r="I7" s="94"/>
      <c r="J7" s="89"/>
      <c r="L7" s="93"/>
      <c r="M7" s="92"/>
      <c r="N7" s="98"/>
      <c r="O7" s="98"/>
      <c r="P7" s="98"/>
      <c r="Q7" s="98"/>
      <c r="R7" s="92">
        <v>10</v>
      </c>
      <c r="S7" s="98"/>
      <c r="T7" s="98"/>
      <c r="U7" s="98"/>
      <c r="V7" s="98"/>
      <c r="W7" s="92"/>
      <c r="X7" s="91"/>
      <c r="Y7" s="98"/>
      <c r="Z7" s="90"/>
      <c r="AA7" s="89"/>
    </row>
    <row r="8" spans="1:27" ht="45" x14ac:dyDescent="0.25">
      <c r="A8" s="238"/>
      <c r="B8" s="237"/>
      <c r="C8" s="210"/>
      <c r="D8" s="104" t="s">
        <v>1034</v>
      </c>
      <c r="E8" s="98" t="s">
        <v>1033</v>
      </c>
      <c r="F8" s="98"/>
      <c r="G8" s="98"/>
      <c r="H8" s="106">
        <f>I8*J8</f>
        <v>0</v>
      </c>
      <c r="I8" s="94"/>
      <c r="J8" s="89"/>
      <c r="L8" s="93"/>
      <c r="M8" s="92"/>
      <c r="N8" s="98"/>
      <c r="O8" s="98"/>
      <c r="P8" s="98"/>
      <c r="Q8" s="98"/>
      <c r="R8" s="92"/>
      <c r="S8" s="98"/>
      <c r="T8" s="98"/>
      <c r="U8" s="98"/>
      <c r="V8" s="98"/>
      <c r="W8" s="92"/>
      <c r="X8" s="91"/>
      <c r="Y8" s="98"/>
      <c r="Z8" s="90"/>
      <c r="AA8" s="89"/>
    </row>
    <row r="9" spans="1:27" ht="30" x14ac:dyDescent="0.25">
      <c r="A9" s="238"/>
      <c r="B9" s="237"/>
      <c r="C9" s="210" t="s">
        <v>159</v>
      </c>
      <c r="D9" s="210" t="s">
        <v>1032</v>
      </c>
      <c r="E9" s="98" t="s">
        <v>1029</v>
      </c>
      <c r="F9" s="98"/>
      <c r="G9" s="104" t="s">
        <v>861</v>
      </c>
      <c r="H9" s="106">
        <f>I9*J9</f>
        <v>0</v>
      </c>
      <c r="I9" s="106">
        <f>X9*(Z9+Z10+Z11)+Y9</f>
        <v>66.2256</v>
      </c>
      <c r="J9" s="89"/>
      <c r="L9" s="93">
        <v>1</v>
      </c>
      <c r="M9" s="92">
        <v>12</v>
      </c>
      <c r="N9" s="98"/>
      <c r="O9" s="98"/>
      <c r="P9" s="98"/>
      <c r="Q9" s="98"/>
      <c r="R9" s="92"/>
      <c r="S9" s="98"/>
      <c r="T9" s="98"/>
      <c r="U9" s="98"/>
      <c r="V9" s="98"/>
      <c r="W9" s="92"/>
      <c r="X9" s="91">
        <f>(L9*M9+L10*M10+L11*M11+L12*M12+S9*T9)*6</f>
        <v>216</v>
      </c>
      <c r="Y9" s="98">
        <f>(P9*Q9*R9+V9*W9)*6</f>
        <v>0</v>
      </c>
      <c r="Z9" s="90">
        <v>0.30659999999999998</v>
      </c>
      <c r="AA9" s="89"/>
    </row>
    <row r="10" spans="1:27" ht="30" x14ac:dyDescent="0.25">
      <c r="A10" s="238"/>
      <c r="B10" s="237"/>
      <c r="C10" s="210"/>
      <c r="D10" s="210"/>
      <c r="E10" s="98" t="s">
        <v>1028</v>
      </c>
      <c r="F10" s="98"/>
      <c r="G10" s="104"/>
      <c r="H10" s="110"/>
      <c r="I10" s="110"/>
      <c r="J10" s="89"/>
      <c r="L10" s="93"/>
      <c r="M10" s="92"/>
      <c r="N10" s="98"/>
      <c r="O10" s="98"/>
      <c r="P10" s="98"/>
      <c r="Q10" s="98"/>
      <c r="R10" s="92"/>
      <c r="S10" s="98"/>
      <c r="T10" s="98"/>
      <c r="U10" s="98"/>
      <c r="V10" s="98"/>
      <c r="W10" s="92"/>
      <c r="X10" s="91"/>
      <c r="Y10" s="98"/>
      <c r="Z10" s="90"/>
      <c r="AA10" s="89"/>
    </row>
    <row r="11" spans="1:27" ht="30" x14ac:dyDescent="0.25">
      <c r="A11" s="238"/>
      <c r="B11" s="237"/>
      <c r="C11" s="210"/>
      <c r="D11" s="210"/>
      <c r="E11" s="98" t="s">
        <v>1027</v>
      </c>
      <c r="F11" s="98"/>
      <c r="G11" s="104"/>
      <c r="H11" s="110"/>
      <c r="I11" s="110"/>
      <c r="J11" s="89"/>
      <c r="L11" s="93"/>
      <c r="M11" s="92"/>
      <c r="N11" s="98"/>
      <c r="O11" s="98"/>
      <c r="P11" s="98"/>
      <c r="Q11" s="98"/>
      <c r="R11" s="92"/>
      <c r="S11" s="98"/>
      <c r="T11" s="98"/>
      <c r="U11" s="98"/>
      <c r="V11" s="98"/>
      <c r="W11" s="92"/>
      <c r="X11" s="91"/>
      <c r="Y11" s="98"/>
      <c r="Z11" s="90"/>
      <c r="AA11" s="89"/>
    </row>
    <row r="12" spans="1:27" ht="45" x14ac:dyDescent="0.25">
      <c r="A12" s="238"/>
      <c r="B12" s="237"/>
      <c r="C12" s="210"/>
      <c r="D12" s="210"/>
      <c r="E12" s="98" t="s">
        <v>1031</v>
      </c>
      <c r="F12" s="98"/>
      <c r="G12" s="104"/>
      <c r="H12" s="110"/>
      <c r="I12" s="110"/>
      <c r="J12" s="89"/>
      <c r="L12" s="93">
        <v>2</v>
      </c>
      <c r="M12" s="92">
        <v>12</v>
      </c>
      <c r="N12" s="98"/>
      <c r="O12" s="98"/>
      <c r="P12" s="98"/>
      <c r="Q12" s="98"/>
      <c r="R12" s="92"/>
      <c r="S12" s="98"/>
      <c r="T12" s="98"/>
      <c r="U12" s="98"/>
      <c r="V12" s="98"/>
      <c r="W12" s="92"/>
      <c r="X12" s="91"/>
      <c r="Y12" s="98"/>
      <c r="Z12" s="90"/>
      <c r="AA12" s="89"/>
    </row>
    <row r="13" spans="1:27" ht="30" x14ac:dyDescent="0.25">
      <c r="A13" s="238"/>
      <c r="B13" s="237"/>
      <c r="C13" s="210"/>
      <c r="D13" s="210" t="s">
        <v>1030</v>
      </c>
      <c r="E13" s="98" t="s">
        <v>1029</v>
      </c>
      <c r="F13" s="98"/>
      <c r="G13" s="104" t="s">
        <v>861</v>
      </c>
      <c r="H13" s="106">
        <f>I13*J13</f>
        <v>0</v>
      </c>
      <c r="I13" s="106">
        <f>X13*(Z13+Z14+Z15)+Y13</f>
        <v>60.338879999999989</v>
      </c>
      <c r="J13" s="89"/>
      <c r="L13" s="93"/>
      <c r="M13" s="92"/>
      <c r="N13" s="98"/>
      <c r="O13" s="98"/>
      <c r="P13" s="98"/>
      <c r="Q13" s="98"/>
      <c r="R13" s="92"/>
      <c r="S13" s="98"/>
      <c r="T13" s="98"/>
      <c r="U13" s="98"/>
      <c r="V13" s="98"/>
      <c r="W13" s="92"/>
      <c r="X13" s="91">
        <f>(L13*M13+L14*M14+L15*M15+L16*M16+S13*T13)*6</f>
        <v>196.79999999999998</v>
      </c>
      <c r="Y13" s="98">
        <f>(P13*Q13*R13+V13*W13)*6</f>
        <v>0</v>
      </c>
      <c r="Z13" s="90">
        <v>0.30659999999999998</v>
      </c>
      <c r="AA13" s="89"/>
    </row>
    <row r="14" spans="1:27" ht="30" x14ac:dyDescent="0.25">
      <c r="A14" s="238"/>
      <c r="B14" s="237"/>
      <c r="C14" s="210"/>
      <c r="D14" s="210"/>
      <c r="E14" s="98" t="s">
        <v>1028</v>
      </c>
      <c r="F14" s="98"/>
      <c r="G14" s="104"/>
      <c r="H14" s="110"/>
      <c r="I14" s="110"/>
      <c r="J14" s="89"/>
      <c r="L14" s="93"/>
      <c r="M14" s="92"/>
      <c r="N14" s="98"/>
      <c r="O14" s="98"/>
      <c r="P14" s="98"/>
      <c r="Q14" s="98"/>
      <c r="R14" s="92"/>
      <c r="S14" s="98"/>
      <c r="T14" s="98"/>
      <c r="U14" s="98"/>
      <c r="V14" s="98"/>
      <c r="W14" s="92"/>
      <c r="X14" s="91"/>
      <c r="Y14" s="98"/>
      <c r="Z14" s="90"/>
      <c r="AA14" s="89"/>
    </row>
    <row r="15" spans="1:27" ht="30" x14ac:dyDescent="0.25">
      <c r="A15" s="238"/>
      <c r="B15" s="237"/>
      <c r="C15" s="210"/>
      <c r="D15" s="210"/>
      <c r="E15" s="98" t="s">
        <v>1027</v>
      </c>
      <c r="F15" s="98"/>
      <c r="G15" s="104"/>
      <c r="H15" s="110"/>
      <c r="I15" s="110"/>
      <c r="J15" s="89"/>
      <c r="L15" s="93">
        <v>8</v>
      </c>
      <c r="M15" s="92">
        <v>4</v>
      </c>
      <c r="N15" s="98"/>
      <c r="O15" s="98"/>
      <c r="P15" s="98"/>
      <c r="Q15" s="98"/>
      <c r="R15" s="92"/>
      <c r="S15" s="98"/>
      <c r="T15" s="98"/>
      <c r="U15" s="98"/>
      <c r="V15" s="98"/>
      <c r="W15" s="92"/>
      <c r="X15" s="91"/>
      <c r="Y15" s="98"/>
      <c r="Z15" s="90"/>
      <c r="AA15" s="89"/>
    </row>
    <row r="16" spans="1:27" x14ac:dyDescent="0.25">
      <c r="A16" s="238"/>
      <c r="B16" s="237"/>
      <c r="C16" s="210"/>
      <c r="D16" s="210"/>
      <c r="E16" s="98" t="s">
        <v>1026</v>
      </c>
      <c r="F16" s="98"/>
      <c r="G16" s="104"/>
      <c r="H16" s="94"/>
      <c r="I16" s="94"/>
      <c r="J16" s="89"/>
      <c r="L16" s="93">
        <v>0.2</v>
      </c>
      <c r="M16" s="92">
        <v>4</v>
      </c>
      <c r="N16" s="98"/>
      <c r="O16" s="98"/>
      <c r="P16" s="98"/>
      <c r="Q16" s="98"/>
      <c r="R16" s="92"/>
      <c r="S16" s="98"/>
      <c r="T16" s="98"/>
      <c r="U16" s="98"/>
      <c r="V16" s="98"/>
      <c r="W16" s="92"/>
      <c r="X16" s="91"/>
      <c r="Y16" s="98"/>
      <c r="Z16" s="90"/>
      <c r="AA16" s="89"/>
    </row>
    <row r="17" spans="1:27" x14ac:dyDescent="0.25">
      <c r="A17" s="238"/>
      <c r="B17" s="237"/>
      <c r="C17" s="210" t="s">
        <v>123</v>
      </c>
      <c r="D17" s="210" t="s">
        <v>1025</v>
      </c>
      <c r="E17" s="98" t="s">
        <v>1010</v>
      </c>
      <c r="F17" s="98"/>
      <c r="G17" s="98" t="s">
        <v>861</v>
      </c>
      <c r="H17" s="106">
        <f>I17*J17</f>
        <v>0</v>
      </c>
      <c r="I17" s="100">
        <f>X17*Z17+Y17</f>
        <v>139.07375999999999</v>
      </c>
      <c r="J17" s="89"/>
      <c r="L17" s="93">
        <v>0.1</v>
      </c>
      <c r="M17" s="92">
        <v>252</v>
      </c>
      <c r="N17" s="98"/>
      <c r="O17" s="98"/>
      <c r="P17" s="98"/>
      <c r="Q17" s="98"/>
      <c r="R17" s="92"/>
      <c r="S17" s="98"/>
      <c r="T17" s="98"/>
      <c r="U17" s="98"/>
      <c r="V17" s="98"/>
      <c r="W17" s="92"/>
      <c r="X17" s="91">
        <f>(L17*M17+L18*M18+S17*T17)*6</f>
        <v>453.6</v>
      </c>
      <c r="Y17" s="98">
        <f>(P17*Q17*R17+V17*W17)*6</f>
        <v>0</v>
      </c>
      <c r="Z17" s="90">
        <v>0.30659999999999998</v>
      </c>
      <c r="AA17" s="89"/>
    </row>
    <row r="18" spans="1:27" x14ac:dyDescent="0.25">
      <c r="A18" s="238"/>
      <c r="B18" s="237"/>
      <c r="C18" s="210"/>
      <c r="D18" s="210"/>
      <c r="E18" s="98" t="s">
        <v>1009</v>
      </c>
      <c r="F18" s="98"/>
      <c r="G18" s="98"/>
      <c r="H18" s="94"/>
      <c r="I18" s="100"/>
      <c r="J18" s="89"/>
      <c r="L18" s="93">
        <v>0.2</v>
      </c>
      <c r="M18" s="92">
        <v>252</v>
      </c>
      <c r="N18" s="98"/>
      <c r="O18" s="98"/>
      <c r="P18" s="98"/>
      <c r="Q18" s="98"/>
      <c r="R18" s="92"/>
      <c r="S18" s="98"/>
      <c r="T18" s="98"/>
      <c r="U18" s="98"/>
      <c r="V18" s="98"/>
      <c r="W18" s="92"/>
      <c r="X18" s="91"/>
      <c r="Y18" s="98"/>
      <c r="Z18" s="90"/>
      <c r="AA18" s="89"/>
    </row>
    <row r="19" spans="1:27" x14ac:dyDescent="0.25">
      <c r="A19" s="238"/>
      <c r="B19" s="237"/>
      <c r="C19" s="210"/>
      <c r="D19" s="210" t="s">
        <v>1024</v>
      </c>
      <c r="E19" s="98" t="s">
        <v>1010</v>
      </c>
      <c r="F19" s="98"/>
      <c r="G19" s="98" t="s">
        <v>861</v>
      </c>
      <c r="H19" s="106">
        <f>I19*J19</f>
        <v>0</v>
      </c>
      <c r="I19" s="100">
        <f>X19*Z19+Y19</f>
        <v>231.78959999999998</v>
      </c>
      <c r="J19" s="89"/>
      <c r="L19" s="93">
        <v>0.2</v>
      </c>
      <c r="M19" s="92">
        <v>252</v>
      </c>
      <c r="N19" s="98"/>
      <c r="O19" s="98"/>
      <c r="P19" s="98"/>
      <c r="Q19" s="98"/>
      <c r="R19" s="92"/>
      <c r="S19" s="98"/>
      <c r="T19" s="98"/>
      <c r="U19" s="98"/>
      <c r="V19" s="98"/>
      <c r="W19" s="92"/>
      <c r="X19" s="91">
        <f>(L19*M19+L20*M20+S19*T19)*6</f>
        <v>756</v>
      </c>
      <c r="Y19" s="98">
        <f>(P19*Q19*R19+V19*W19)*6</f>
        <v>0</v>
      </c>
      <c r="Z19" s="90">
        <v>0.30659999999999998</v>
      </c>
      <c r="AA19" s="89"/>
    </row>
    <row r="20" spans="1:27" x14ac:dyDescent="0.25">
      <c r="A20" s="238"/>
      <c r="B20" s="237"/>
      <c r="C20" s="210"/>
      <c r="D20" s="210"/>
      <c r="E20" s="98" t="s">
        <v>1009</v>
      </c>
      <c r="F20" s="98"/>
      <c r="G20" s="98"/>
      <c r="H20" s="94"/>
      <c r="I20" s="100"/>
      <c r="J20" s="89"/>
      <c r="L20" s="93">
        <v>0.3</v>
      </c>
      <c r="M20" s="92">
        <v>252</v>
      </c>
      <c r="N20" s="98"/>
      <c r="O20" s="98"/>
      <c r="P20" s="98"/>
      <c r="Q20" s="98"/>
      <c r="R20" s="92"/>
      <c r="S20" s="98"/>
      <c r="T20" s="98"/>
      <c r="U20" s="98"/>
      <c r="V20" s="98"/>
      <c r="W20" s="92"/>
      <c r="X20" s="91"/>
      <c r="Y20" s="98"/>
      <c r="Z20" s="90"/>
      <c r="AA20" s="89"/>
    </row>
    <row r="21" spans="1:27" x14ac:dyDescent="0.25">
      <c r="A21" s="238"/>
      <c r="B21" s="237"/>
      <c r="C21" s="210"/>
      <c r="D21" s="210" t="s">
        <v>1023</v>
      </c>
      <c r="E21" s="98" t="s">
        <v>1010</v>
      </c>
      <c r="F21" s="98"/>
      <c r="G21" s="98" t="s">
        <v>861</v>
      </c>
      <c r="H21" s="106">
        <f>I21*J21</f>
        <v>0</v>
      </c>
      <c r="I21" s="100">
        <f>X21*Z21+Y21</f>
        <v>324.50544000000002</v>
      </c>
      <c r="J21" s="89"/>
      <c r="L21" s="93">
        <v>0.3</v>
      </c>
      <c r="M21" s="92">
        <v>252</v>
      </c>
      <c r="N21" s="98"/>
      <c r="O21" s="98"/>
      <c r="P21" s="98"/>
      <c r="Q21" s="98"/>
      <c r="R21" s="92"/>
      <c r="S21" s="98"/>
      <c r="T21" s="98"/>
      <c r="U21" s="98"/>
      <c r="V21" s="98"/>
      <c r="W21" s="92"/>
      <c r="X21" s="91">
        <f>(L21*M21+L22*M22+S21*T21)*6</f>
        <v>1058.4000000000001</v>
      </c>
      <c r="Y21" s="98">
        <f>(P21*Q21*R21+V21*W21)*6</f>
        <v>0</v>
      </c>
      <c r="Z21" s="90">
        <v>0.30659999999999998</v>
      </c>
      <c r="AA21" s="89"/>
    </row>
    <row r="22" spans="1:27" x14ac:dyDescent="0.25">
      <c r="A22" s="238"/>
      <c r="B22" s="237"/>
      <c r="C22" s="210"/>
      <c r="D22" s="210"/>
      <c r="E22" s="98" t="s">
        <v>1009</v>
      </c>
      <c r="F22" s="98"/>
      <c r="G22" s="98"/>
      <c r="H22" s="94"/>
      <c r="I22" s="100"/>
      <c r="J22" s="89"/>
      <c r="L22" s="93">
        <v>0.4</v>
      </c>
      <c r="M22" s="92">
        <v>252</v>
      </c>
      <c r="N22" s="98"/>
      <c r="O22" s="98"/>
      <c r="P22" s="98"/>
      <c r="Q22" s="98"/>
      <c r="R22" s="92"/>
      <c r="S22" s="98"/>
      <c r="T22" s="98"/>
      <c r="U22" s="98"/>
      <c r="V22" s="98"/>
      <c r="W22" s="92"/>
      <c r="X22" s="91"/>
      <c r="Y22" s="98"/>
      <c r="Z22" s="90"/>
      <c r="AA22" s="89"/>
    </row>
    <row r="23" spans="1:27" x14ac:dyDescent="0.25">
      <c r="A23" s="238"/>
      <c r="B23" s="237"/>
      <c r="C23" s="210"/>
      <c r="D23" s="210" t="s">
        <v>1022</v>
      </c>
      <c r="E23" s="98" t="s">
        <v>1010</v>
      </c>
      <c r="F23" s="98"/>
      <c r="G23" s="98" t="s">
        <v>861</v>
      </c>
      <c r="H23" s="106">
        <f>I23*J23</f>
        <v>0</v>
      </c>
      <c r="I23" s="100">
        <f>X23*Z23+Y23</f>
        <v>91.728000000000009</v>
      </c>
      <c r="J23" s="89"/>
      <c r="L23" s="93">
        <v>0.1</v>
      </c>
      <c r="M23" s="92">
        <v>52</v>
      </c>
      <c r="N23" s="98"/>
      <c r="O23" s="98"/>
      <c r="P23" s="98"/>
      <c r="Q23" s="98"/>
      <c r="R23" s="92"/>
      <c r="S23" s="98"/>
      <c r="T23" s="98"/>
      <c r="U23" s="98"/>
      <c r="V23" s="98"/>
      <c r="W23" s="92"/>
      <c r="X23" s="91">
        <f>(L23*M23+L24*M24+S23*T23)*6</f>
        <v>93.600000000000009</v>
      </c>
      <c r="Y23" s="98">
        <f>(P23*Q23*R23+V23*W23)*6</f>
        <v>0</v>
      </c>
      <c r="Z23" s="90">
        <v>0.98</v>
      </c>
      <c r="AA23" s="89"/>
    </row>
    <row r="24" spans="1:27" x14ac:dyDescent="0.25">
      <c r="A24" s="238"/>
      <c r="B24" s="237"/>
      <c r="C24" s="210"/>
      <c r="D24" s="210"/>
      <c r="E24" s="98" t="s">
        <v>1009</v>
      </c>
      <c r="F24" s="98"/>
      <c r="G24" s="98"/>
      <c r="H24" s="94"/>
      <c r="I24" s="100"/>
      <c r="J24" s="89"/>
      <c r="L24" s="93">
        <v>0.2</v>
      </c>
      <c r="M24" s="92">
        <v>52</v>
      </c>
      <c r="N24" s="98"/>
      <c r="O24" s="98"/>
      <c r="P24" s="98"/>
      <c r="Q24" s="98"/>
      <c r="R24" s="92"/>
      <c r="S24" s="98"/>
      <c r="T24" s="98"/>
      <c r="U24" s="98"/>
      <c r="V24" s="98"/>
      <c r="W24" s="92"/>
      <c r="X24" s="91"/>
      <c r="Y24" s="98"/>
      <c r="Z24" s="90"/>
      <c r="AA24" s="89"/>
    </row>
    <row r="25" spans="1:27" x14ac:dyDescent="0.25">
      <c r="A25" s="238"/>
      <c r="B25" s="237"/>
      <c r="C25" s="210"/>
      <c r="D25" s="210" t="s">
        <v>1021</v>
      </c>
      <c r="E25" s="98" t="s">
        <v>1010</v>
      </c>
      <c r="F25" s="98"/>
      <c r="G25" s="98" t="s">
        <v>861</v>
      </c>
      <c r="H25" s="106">
        <f>I25*J25</f>
        <v>0</v>
      </c>
      <c r="I25" s="100">
        <f>X25*Z25+Y25</f>
        <v>47.829599999999999</v>
      </c>
      <c r="J25" s="89"/>
      <c r="L25" s="93">
        <v>0.2</v>
      </c>
      <c r="M25" s="92">
        <v>52</v>
      </c>
      <c r="N25" s="98"/>
      <c r="O25" s="98"/>
      <c r="P25" s="98"/>
      <c r="Q25" s="98"/>
      <c r="R25" s="92"/>
      <c r="S25" s="98"/>
      <c r="T25" s="98"/>
      <c r="U25" s="98"/>
      <c r="V25" s="98"/>
      <c r="W25" s="92"/>
      <c r="X25" s="91">
        <f>(L25*M25+L26*M26+S25*T25)*6</f>
        <v>156</v>
      </c>
      <c r="Y25" s="98">
        <f>(P25*Q25*R25+V25*W25)*6</f>
        <v>0</v>
      </c>
      <c r="Z25" s="90">
        <v>0.30659999999999998</v>
      </c>
      <c r="AA25" s="89"/>
    </row>
    <row r="26" spans="1:27" x14ac:dyDescent="0.25">
      <c r="A26" s="238"/>
      <c r="B26" s="237"/>
      <c r="C26" s="210"/>
      <c r="D26" s="210"/>
      <c r="E26" s="98" t="s">
        <v>1009</v>
      </c>
      <c r="F26" s="98"/>
      <c r="G26" s="98"/>
      <c r="H26" s="94"/>
      <c r="I26" s="100"/>
      <c r="J26" s="89"/>
      <c r="L26" s="93">
        <v>0.3</v>
      </c>
      <c r="M26" s="92">
        <v>52</v>
      </c>
      <c r="N26" s="98"/>
      <c r="O26" s="98"/>
      <c r="P26" s="98"/>
      <c r="Q26" s="98"/>
      <c r="R26" s="92"/>
      <c r="S26" s="98"/>
      <c r="T26" s="98"/>
      <c r="U26" s="98"/>
      <c r="V26" s="98"/>
      <c r="W26" s="92"/>
      <c r="X26" s="91"/>
      <c r="Y26" s="98"/>
      <c r="Z26" s="90"/>
      <c r="AA26" s="89"/>
    </row>
    <row r="27" spans="1:27" x14ac:dyDescent="0.25">
      <c r="A27" s="238"/>
      <c r="B27" s="237"/>
      <c r="C27" s="210"/>
      <c r="D27" s="210" t="s">
        <v>1020</v>
      </c>
      <c r="E27" s="98" t="s">
        <v>1010</v>
      </c>
      <c r="F27" s="98"/>
      <c r="G27" s="98" t="s">
        <v>861</v>
      </c>
      <c r="H27" s="106">
        <f>I27*J27</f>
        <v>0</v>
      </c>
      <c r="I27" s="100">
        <f>X27*Z27+Y27</f>
        <v>66.961439999999996</v>
      </c>
      <c r="J27" s="89"/>
      <c r="L27" s="93">
        <v>0.3</v>
      </c>
      <c r="M27" s="92">
        <v>52</v>
      </c>
      <c r="N27" s="98"/>
      <c r="O27" s="98"/>
      <c r="P27" s="98"/>
      <c r="Q27" s="98"/>
      <c r="R27" s="92"/>
      <c r="S27" s="98"/>
      <c r="T27" s="98"/>
      <c r="U27" s="98"/>
      <c r="V27" s="98"/>
      <c r="W27" s="92"/>
      <c r="X27" s="91">
        <f>(L27*M27+L28*M28+S27*T27)*6</f>
        <v>218.39999999999998</v>
      </c>
      <c r="Y27" s="98">
        <f>(P27*Q27*R27+V27*W27)*6</f>
        <v>0</v>
      </c>
      <c r="Z27" s="90">
        <v>0.30659999999999998</v>
      </c>
      <c r="AA27" s="89"/>
    </row>
    <row r="28" spans="1:27" x14ac:dyDescent="0.25">
      <c r="A28" s="238"/>
      <c r="B28" s="237"/>
      <c r="C28" s="210"/>
      <c r="D28" s="210"/>
      <c r="E28" s="98" t="s">
        <v>1009</v>
      </c>
      <c r="F28" s="98"/>
      <c r="G28" s="98"/>
      <c r="H28" s="94"/>
      <c r="I28" s="100"/>
      <c r="J28" s="89"/>
      <c r="L28" s="93">
        <v>0.4</v>
      </c>
      <c r="M28" s="92">
        <v>52</v>
      </c>
      <c r="N28" s="98"/>
      <c r="O28" s="98"/>
      <c r="P28" s="98"/>
      <c r="Q28" s="98"/>
      <c r="R28" s="92"/>
      <c r="S28" s="98"/>
      <c r="T28" s="98"/>
      <c r="U28" s="98"/>
      <c r="V28" s="98"/>
      <c r="W28" s="92"/>
      <c r="X28" s="91"/>
      <c r="Y28" s="98"/>
      <c r="Z28" s="90"/>
      <c r="AA28" s="89"/>
    </row>
    <row r="29" spans="1:27" x14ac:dyDescent="0.25">
      <c r="A29" s="238"/>
      <c r="B29" s="237"/>
      <c r="C29" s="210"/>
      <c r="D29" s="210" t="s">
        <v>1019</v>
      </c>
      <c r="E29" s="98" t="s">
        <v>1010</v>
      </c>
      <c r="F29" s="98"/>
      <c r="G29" s="98" t="s">
        <v>861</v>
      </c>
      <c r="H29" s="106">
        <f>I29*J29</f>
        <v>0</v>
      </c>
      <c r="I29" s="100">
        <f>X29*Z29+Y29</f>
        <v>6.62256</v>
      </c>
      <c r="J29" s="89"/>
      <c r="L29" s="93">
        <v>0.1</v>
      </c>
      <c r="M29" s="92">
        <v>12</v>
      </c>
      <c r="N29" s="98"/>
      <c r="O29" s="98"/>
      <c r="P29" s="98"/>
      <c r="Q29" s="98"/>
      <c r="R29" s="92"/>
      <c r="S29" s="98"/>
      <c r="T29" s="98"/>
      <c r="U29" s="98"/>
      <c r="V29" s="98"/>
      <c r="W29" s="92"/>
      <c r="X29" s="91">
        <f>(L29*M29+L30*M30+S29*T29)*6</f>
        <v>21.6</v>
      </c>
      <c r="Y29" s="98">
        <f>(P29*Q29*R29+V29*W29)*6</f>
        <v>0</v>
      </c>
      <c r="Z29" s="90">
        <v>0.30659999999999998</v>
      </c>
      <c r="AA29" s="89"/>
    </row>
    <row r="30" spans="1:27" x14ac:dyDescent="0.25">
      <c r="A30" s="238"/>
      <c r="B30" s="237"/>
      <c r="C30" s="210"/>
      <c r="D30" s="210"/>
      <c r="E30" s="98" t="s">
        <v>1009</v>
      </c>
      <c r="F30" s="98"/>
      <c r="G30" s="98"/>
      <c r="H30" s="94"/>
      <c r="I30" s="100"/>
      <c r="J30" s="89"/>
      <c r="L30" s="93">
        <v>0.2</v>
      </c>
      <c r="M30" s="92">
        <v>12</v>
      </c>
      <c r="N30" s="98"/>
      <c r="O30" s="98"/>
      <c r="P30" s="98"/>
      <c r="Q30" s="98"/>
      <c r="R30" s="92"/>
      <c r="S30" s="98"/>
      <c r="T30" s="98"/>
      <c r="U30" s="98"/>
      <c r="V30" s="98"/>
      <c r="W30" s="92"/>
      <c r="X30" s="91"/>
      <c r="Y30" s="98"/>
      <c r="Z30" s="90"/>
      <c r="AA30" s="89"/>
    </row>
    <row r="31" spans="1:27" x14ac:dyDescent="0.25">
      <c r="A31" s="238"/>
      <c r="B31" s="237"/>
      <c r="C31" s="210"/>
      <c r="D31" s="210" t="s">
        <v>1018</v>
      </c>
      <c r="E31" s="98" t="s">
        <v>1010</v>
      </c>
      <c r="F31" s="98"/>
      <c r="G31" s="98" t="s">
        <v>861</v>
      </c>
      <c r="H31" s="106">
        <f>I31*J31</f>
        <v>0</v>
      </c>
      <c r="I31" s="100">
        <f>X31*Z31+Y31</f>
        <v>11.037599999999999</v>
      </c>
      <c r="J31" s="89"/>
      <c r="L31" s="93">
        <v>0.2</v>
      </c>
      <c r="M31" s="92">
        <v>12</v>
      </c>
      <c r="N31" s="98"/>
      <c r="O31" s="98"/>
      <c r="P31" s="98"/>
      <c r="Q31" s="98"/>
      <c r="R31" s="92"/>
      <c r="S31" s="98"/>
      <c r="T31" s="98"/>
      <c r="U31" s="98"/>
      <c r="V31" s="98"/>
      <c r="W31" s="92"/>
      <c r="X31" s="91">
        <f>(L31*M31+L32*M32+S31*T31)*6</f>
        <v>36</v>
      </c>
      <c r="Y31" s="98">
        <f>(P31*Q31*R31+V31*W31)*6</f>
        <v>0</v>
      </c>
      <c r="Z31" s="90">
        <v>0.30659999999999998</v>
      </c>
      <c r="AA31" s="89"/>
    </row>
    <row r="32" spans="1:27" x14ac:dyDescent="0.25">
      <c r="A32" s="238"/>
      <c r="B32" s="237"/>
      <c r="C32" s="210"/>
      <c r="D32" s="210"/>
      <c r="E32" s="98" t="s">
        <v>1009</v>
      </c>
      <c r="F32" s="98"/>
      <c r="G32" s="98"/>
      <c r="H32" s="94"/>
      <c r="I32" s="100"/>
      <c r="J32" s="89"/>
      <c r="L32" s="93">
        <v>0.3</v>
      </c>
      <c r="M32" s="92">
        <v>12</v>
      </c>
      <c r="N32" s="98"/>
      <c r="O32" s="98"/>
      <c r="P32" s="98"/>
      <c r="Q32" s="98"/>
      <c r="R32" s="92"/>
      <c r="S32" s="98"/>
      <c r="T32" s="98"/>
      <c r="U32" s="98"/>
      <c r="V32" s="98"/>
      <c r="W32" s="92"/>
      <c r="X32" s="91"/>
      <c r="Y32" s="98"/>
      <c r="Z32" s="90"/>
      <c r="AA32" s="89"/>
    </row>
    <row r="33" spans="1:27" x14ac:dyDescent="0.25">
      <c r="A33" s="238"/>
      <c r="B33" s="237"/>
      <c r="C33" s="210"/>
      <c r="D33" s="210" t="s">
        <v>1017</v>
      </c>
      <c r="E33" s="98" t="s">
        <v>1010</v>
      </c>
      <c r="F33" s="98"/>
      <c r="G33" s="98" t="s">
        <v>861</v>
      </c>
      <c r="H33" s="106">
        <f>I33*J33</f>
        <v>0</v>
      </c>
      <c r="I33" s="100">
        <f>X33*Z33+Y33</f>
        <v>15.452640000000001</v>
      </c>
      <c r="J33" s="89"/>
      <c r="L33" s="93">
        <v>0.3</v>
      </c>
      <c r="M33" s="92">
        <v>12</v>
      </c>
      <c r="N33" s="98"/>
      <c r="O33" s="98"/>
      <c r="P33" s="98"/>
      <c r="Q33" s="98"/>
      <c r="R33" s="92"/>
      <c r="S33" s="98"/>
      <c r="T33" s="98"/>
      <c r="U33" s="98"/>
      <c r="V33" s="98"/>
      <c r="W33" s="92"/>
      <c r="X33" s="91">
        <f>(L33*M33+L34*M34+S33*T33)*6</f>
        <v>50.400000000000006</v>
      </c>
      <c r="Y33" s="98">
        <f>(P33*Q33*R33+V33*W33)*6</f>
        <v>0</v>
      </c>
      <c r="Z33" s="90">
        <v>0.30659999999999998</v>
      </c>
      <c r="AA33" s="89"/>
    </row>
    <row r="34" spans="1:27" x14ac:dyDescent="0.25">
      <c r="A34" s="238"/>
      <c r="B34" s="237"/>
      <c r="C34" s="210"/>
      <c r="D34" s="210"/>
      <c r="E34" s="98" t="s">
        <v>1009</v>
      </c>
      <c r="F34" s="98"/>
      <c r="G34" s="98"/>
      <c r="H34" s="94"/>
      <c r="I34" s="100"/>
      <c r="J34" s="89"/>
      <c r="L34" s="93">
        <v>0.4</v>
      </c>
      <c r="M34" s="92">
        <v>12</v>
      </c>
      <c r="N34" s="98"/>
      <c r="O34" s="98"/>
      <c r="P34" s="98"/>
      <c r="Q34" s="98"/>
      <c r="R34" s="92"/>
      <c r="S34" s="98"/>
      <c r="T34" s="98"/>
      <c r="U34" s="98"/>
      <c r="V34" s="98"/>
      <c r="W34" s="92"/>
      <c r="X34" s="91"/>
      <c r="Y34" s="98"/>
      <c r="Z34" s="90"/>
      <c r="AA34" s="89"/>
    </row>
    <row r="35" spans="1:27" x14ac:dyDescent="0.25">
      <c r="A35" s="238"/>
      <c r="B35" s="237"/>
      <c r="C35" s="210"/>
      <c r="D35" s="210" t="s">
        <v>1016</v>
      </c>
      <c r="E35" s="98" t="s">
        <v>1010</v>
      </c>
      <c r="F35" s="98"/>
      <c r="G35" s="98" t="s">
        <v>861</v>
      </c>
      <c r="H35" s="106">
        <f>I35*J35</f>
        <v>0</v>
      </c>
      <c r="I35" s="100">
        <f>X35*Z35+Y35</f>
        <v>1.1037600000000001</v>
      </c>
      <c r="J35" s="89"/>
      <c r="L35" s="93">
        <v>0.1</v>
      </c>
      <c r="M35" s="92">
        <v>2</v>
      </c>
      <c r="N35" s="98"/>
      <c r="O35" s="98"/>
      <c r="P35" s="98"/>
      <c r="Q35" s="98"/>
      <c r="R35" s="92"/>
      <c r="S35" s="98"/>
      <c r="T35" s="98"/>
      <c r="U35" s="98"/>
      <c r="V35" s="98"/>
      <c r="W35" s="92"/>
      <c r="X35" s="91">
        <f>(L35*M35+L36*M36+S35*T35)*6</f>
        <v>3.6000000000000005</v>
      </c>
      <c r="Y35" s="98">
        <f>(P35*Q35*R35+V35*W35)*6</f>
        <v>0</v>
      </c>
      <c r="Z35" s="90">
        <v>0.30659999999999998</v>
      </c>
      <c r="AA35" s="89"/>
    </row>
    <row r="36" spans="1:27" x14ac:dyDescent="0.25">
      <c r="A36" s="238"/>
      <c r="B36" s="237"/>
      <c r="C36" s="210"/>
      <c r="D36" s="210"/>
      <c r="E36" s="98" t="s">
        <v>1009</v>
      </c>
      <c r="F36" s="98"/>
      <c r="G36" s="98"/>
      <c r="H36" s="94"/>
      <c r="I36" s="100"/>
      <c r="J36" s="89"/>
      <c r="L36" s="93">
        <v>0.2</v>
      </c>
      <c r="M36" s="92">
        <v>2</v>
      </c>
      <c r="N36" s="98"/>
      <c r="O36" s="98"/>
      <c r="P36" s="98"/>
      <c r="Q36" s="98"/>
      <c r="R36" s="92"/>
      <c r="S36" s="98"/>
      <c r="T36" s="98"/>
      <c r="U36" s="98"/>
      <c r="V36" s="98"/>
      <c r="W36" s="92"/>
      <c r="X36" s="91"/>
      <c r="Y36" s="98"/>
      <c r="Z36" s="90"/>
      <c r="AA36" s="89"/>
    </row>
    <row r="37" spans="1:27" x14ac:dyDescent="0.25">
      <c r="A37" s="238"/>
      <c r="B37" s="237"/>
      <c r="C37" s="210"/>
      <c r="D37" s="210" t="s">
        <v>1015</v>
      </c>
      <c r="E37" s="98" t="s">
        <v>1010</v>
      </c>
      <c r="F37" s="98"/>
      <c r="G37" s="98" t="s">
        <v>861</v>
      </c>
      <c r="H37" s="106">
        <f>I37*J37</f>
        <v>0</v>
      </c>
      <c r="I37" s="100">
        <f>X37*Z37+Y37</f>
        <v>1.8395999999999999</v>
      </c>
      <c r="J37" s="89"/>
      <c r="L37" s="93">
        <v>0.2</v>
      </c>
      <c r="M37" s="92">
        <v>2</v>
      </c>
      <c r="N37" s="98"/>
      <c r="O37" s="98"/>
      <c r="P37" s="98"/>
      <c r="Q37" s="98"/>
      <c r="R37" s="92"/>
      <c r="S37" s="98"/>
      <c r="T37" s="98"/>
      <c r="U37" s="98"/>
      <c r="V37" s="98"/>
      <c r="W37" s="92"/>
      <c r="X37" s="91">
        <f>(L37*M37+L38*M38+S37*T37)*6</f>
        <v>6</v>
      </c>
      <c r="Y37" s="98">
        <f>(P37*Q37*R37+V37*W37)*6</f>
        <v>0</v>
      </c>
      <c r="Z37" s="90">
        <v>0.30659999999999998</v>
      </c>
      <c r="AA37" s="89"/>
    </row>
    <row r="38" spans="1:27" x14ac:dyDescent="0.25">
      <c r="A38" s="238"/>
      <c r="B38" s="237"/>
      <c r="C38" s="210"/>
      <c r="D38" s="210"/>
      <c r="E38" s="98" t="s">
        <v>1009</v>
      </c>
      <c r="F38" s="98"/>
      <c r="G38" s="98"/>
      <c r="H38" s="94"/>
      <c r="I38" s="100"/>
      <c r="J38" s="89"/>
      <c r="L38" s="93">
        <v>0.3</v>
      </c>
      <c r="M38" s="92">
        <v>2</v>
      </c>
      <c r="N38" s="98"/>
      <c r="O38" s="98"/>
      <c r="P38" s="98"/>
      <c r="Q38" s="98"/>
      <c r="R38" s="92"/>
      <c r="S38" s="98"/>
      <c r="T38" s="98"/>
      <c r="U38" s="98"/>
      <c r="V38" s="98"/>
      <c r="W38" s="92"/>
      <c r="X38" s="91"/>
      <c r="Y38" s="98"/>
      <c r="Z38" s="90"/>
      <c r="AA38" s="89"/>
    </row>
    <row r="39" spans="1:27" x14ac:dyDescent="0.25">
      <c r="A39" s="238"/>
      <c r="B39" s="237"/>
      <c r="C39" s="210"/>
      <c r="D39" s="210" t="s">
        <v>1014</v>
      </c>
      <c r="E39" s="98" t="s">
        <v>1010</v>
      </c>
      <c r="F39" s="98"/>
      <c r="G39" s="98" t="s">
        <v>861</v>
      </c>
      <c r="H39" s="106">
        <f>I39*J39</f>
        <v>0</v>
      </c>
      <c r="I39" s="100">
        <f>X39*Z39+Y39</f>
        <v>2.5754399999999995</v>
      </c>
      <c r="J39" s="89"/>
      <c r="L39" s="93">
        <v>0.3</v>
      </c>
      <c r="M39" s="92">
        <v>2</v>
      </c>
      <c r="N39" s="98"/>
      <c r="O39" s="98"/>
      <c r="P39" s="98"/>
      <c r="Q39" s="98"/>
      <c r="R39" s="92"/>
      <c r="S39" s="98"/>
      <c r="T39" s="98"/>
      <c r="U39" s="98"/>
      <c r="V39" s="98"/>
      <c r="W39" s="92"/>
      <c r="X39" s="91">
        <f>(L39*M39+L40*M40+S39*T39)*6</f>
        <v>8.3999999999999986</v>
      </c>
      <c r="Y39" s="98">
        <f>(P39*Q39*R39+V39*W39)*6</f>
        <v>0</v>
      </c>
      <c r="Z39" s="90">
        <v>0.30659999999999998</v>
      </c>
      <c r="AA39" s="89"/>
    </row>
    <row r="40" spans="1:27" x14ac:dyDescent="0.25">
      <c r="A40" s="238"/>
      <c r="B40" s="237"/>
      <c r="C40" s="210"/>
      <c r="D40" s="210"/>
      <c r="E40" s="98" t="s">
        <v>1009</v>
      </c>
      <c r="F40" s="98"/>
      <c r="G40" s="98"/>
      <c r="H40" s="94"/>
      <c r="I40" s="100"/>
      <c r="J40" s="89"/>
      <c r="L40" s="93">
        <v>0.4</v>
      </c>
      <c r="M40" s="92">
        <v>2</v>
      </c>
      <c r="N40" s="98"/>
      <c r="O40" s="98"/>
      <c r="P40" s="98"/>
      <c r="Q40" s="98"/>
      <c r="R40" s="92"/>
      <c r="S40" s="98"/>
      <c r="T40" s="98"/>
      <c r="U40" s="98"/>
      <c r="V40" s="98"/>
      <c r="W40" s="92"/>
      <c r="X40" s="91"/>
      <c r="Y40" s="98"/>
      <c r="Z40" s="90"/>
      <c r="AA40" s="89"/>
    </row>
    <row r="41" spans="1:27" x14ac:dyDescent="0.25">
      <c r="A41" s="238"/>
      <c r="B41" s="237"/>
      <c r="C41" s="210"/>
      <c r="D41" s="210" t="s">
        <v>1013</v>
      </c>
      <c r="E41" s="98" t="s">
        <v>1010</v>
      </c>
      <c r="F41" s="98"/>
      <c r="G41" s="98" t="s">
        <v>861</v>
      </c>
      <c r="H41" s="106">
        <f>I41*J41</f>
        <v>0</v>
      </c>
      <c r="I41" s="100">
        <f>X41*Z41+Y41</f>
        <v>0.55188000000000004</v>
      </c>
      <c r="J41" s="89"/>
      <c r="L41" s="93">
        <v>0.1</v>
      </c>
      <c r="M41" s="92">
        <v>1</v>
      </c>
      <c r="N41" s="98"/>
      <c r="O41" s="98"/>
      <c r="P41" s="98"/>
      <c r="Q41" s="98"/>
      <c r="R41" s="92"/>
      <c r="S41" s="98"/>
      <c r="T41" s="98"/>
      <c r="U41" s="98"/>
      <c r="V41" s="98"/>
      <c r="W41" s="92"/>
      <c r="X41" s="91">
        <f>(L41*M41+L42*M42+S41*T41)*6</f>
        <v>1.8000000000000003</v>
      </c>
      <c r="Y41" s="98">
        <f>(P41*Q41*R41+V41*W41)*6</f>
        <v>0</v>
      </c>
      <c r="Z41" s="90">
        <v>0.30659999999999998</v>
      </c>
      <c r="AA41" s="89"/>
    </row>
    <row r="42" spans="1:27" x14ac:dyDescent="0.25">
      <c r="A42" s="238"/>
      <c r="B42" s="237"/>
      <c r="C42" s="210"/>
      <c r="D42" s="210"/>
      <c r="E42" s="98" t="s">
        <v>1009</v>
      </c>
      <c r="F42" s="98"/>
      <c r="G42" s="98"/>
      <c r="H42" s="94"/>
      <c r="I42" s="100"/>
      <c r="J42" s="89"/>
      <c r="L42" s="93">
        <v>0.2</v>
      </c>
      <c r="M42" s="92">
        <v>1</v>
      </c>
      <c r="N42" s="98"/>
      <c r="O42" s="98"/>
      <c r="P42" s="98"/>
      <c r="Q42" s="98"/>
      <c r="R42" s="92"/>
      <c r="S42" s="98"/>
      <c r="T42" s="98"/>
      <c r="U42" s="98"/>
      <c r="V42" s="98"/>
      <c r="W42" s="92"/>
      <c r="X42" s="91"/>
      <c r="Y42" s="98"/>
      <c r="Z42" s="90"/>
      <c r="AA42" s="89"/>
    </row>
    <row r="43" spans="1:27" x14ac:dyDescent="0.25">
      <c r="A43" s="238"/>
      <c r="B43" s="237"/>
      <c r="C43" s="210"/>
      <c r="D43" s="210" t="s">
        <v>1012</v>
      </c>
      <c r="E43" s="98" t="s">
        <v>1010</v>
      </c>
      <c r="F43" s="98"/>
      <c r="G43" s="98" t="s">
        <v>861</v>
      </c>
      <c r="H43" s="106">
        <f>I43*J43</f>
        <v>0</v>
      </c>
      <c r="I43" s="100">
        <f>X43*Z43+Y43</f>
        <v>0.91979999999999995</v>
      </c>
      <c r="J43" s="89"/>
      <c r="L43" s="93">
        <v>0.2</v>
      </c>
      <c r="M43" s="92">
        <v>1</v>
      </c>
      <c r="N43" s="98"/>
      <c r="O43" s="98"/>
      <c r="P43" s="98"/>
      <c r="Q43" s="98"/>
      <c r="R43" s="92"/>
      <c r="S43" s="98"/>
      <c r="T43" s="98"/>
      <c r="U43" s="98"/>
      <c r="V43" s="98"/>
      <c r="W43" s="92"/>
      <c r="X43" s="91">
        <f>(L43*M43+L44*M44+S43*T43)*6</f>
        <v>3</v>
      </c>
      <c r="Y43" s="98">
        <f>(P43*Q43*R43+V43*W43)*6</f>
        <v>0</v>
      </c>
      <c r="Z43" s="90">
        <v>0.30659999999999998</v>
      </c>
      <c r="AA43" s="89"/>
    </row>
    <row r="44" spans="1:27" x14ac:dyDescent="0.25">
      <c r="A44" s="238"/>
      <c r="B44" s="237"/>
      <c r="C44" s="210"/>
      <c r="D44" s="210"/>
      <c r="E44" s="98" t="s">
        <v>1009</v>
      </c>
      <c r="F44" s="98"/>
      <c r="G44" s="98"/>
      <c r="H44" s="94"/>
      <c r="I44" s="100"/>
      <c r="J44" s="89"/>
      <c r="L44" s="93">
        <v>0.3</v>
      </c>
      <c r="M44" s="92">
        <v>1</v>
      </c>
      <c r="N44" s="98"/>
      <c r="O44" s="98"/>
      <c r="P44" s="98"/>
      <c r="Q44" s="98"/>
      <c r="R44" s="92"/>
      <c r="S44" s="98"/>
      <c r="T44" s="98"/>
      <c r="U44" s="98"/>
      <c r="V44" s="98"/>
      <c r="W44" s="92"/>
      <c r="X44" s="91"/>
      <c r="Y44" s="98"/>
      <c r="Z44" s="90"/>
      <c r="AA44" s="89"/>
    </row>
    <row r="45" spans="1:27" x14ac:dyDescent="0.25">
      <c r="A45" s="238"/>
      <c r="B45" s="237"/>
      <c r="C45" s="210"/>
      <c r="D45" s="210" t="s">
        <v>1011</v>
      </c>
      <c r="E45" s="98" t="s">
        <v>1010</v>
      </c>
      <c r="F45" s="98"/>
      <c r="G45" s="98" t="s">
        <v>861</v>
      </c>
      <c r="H45" s="106">
        <f>I45*J45</f>
        <v>0</v>
      </c>
      <c r="I45" s="100">
        <f>X45*Z45+Y45</f>
        <v>1.2877199999999998</v>
      </c>
      <c r="J45" s="89"/>
      <c r="L45" s="93">
        <v>0.3</v>
      </c>
      <c r="M45" s="92">
        <v>1</v>
      </c>
      <c r="N45" s="98"/>
      <c r="O45" s="98"/>
      <c r="P45" s="98"/>
      <c r="Q45" s="98"/>
      <c r="R45" s="92"/>
      <c r="S45" s="98"/>
      <c r="T45" s="98"/>
      <c r="U45" s="98"/>
      <c r="V45" s="98"/>
      <c r="W45" s="92"/>
      <c r="X45" s="91">
        <f>(L45*M45+L46*M46+S45*T45)*6</f>
        <v>4.1999999999999993</v>
      </c>
      <c r="Y45" s="98">
        <f>(P45*Q45*R45+V45*W45)*6</f>
        <v>0</v>
      </c>
      <c r="Z45" s="90">
        <v>0.30659999999999998</v>
      </c>
      <c r="AA45" s="89"/>
    </row>
    <row r="46" spans="1:27" x14ac:dyDescent="0.25">
      <c r="A46" s="238"/>
      <c r="B46" s="237"/>
      <c r="C46" s="210"/>
      <c r="D46" s="210"/>
      <c r="E46" s="98" t="s">
        <v>1009</v>
      </c>
      <c r="F46" s="98"/>
      <c r="G46" s="98"/>
      <c r="H46" s="94"/>
      <c r="I46" s="100"/>
      <c r="J46" s="89"/>
      <c r="L46" s="93">
        <v>0.4</v>
      </c>
      <c r="M46" s="92">
        <v>1</v>
      </c>
      <c r="N46" s="98"/>
      <c r="O46" s="98"/>
      <c r="P46" s="98"/>
      <c r="Q46" s="98"/>
      <c r="R46" s="92"/>
      <c r="S46" s="98"/>
      <c r="T46" s="98"/>
      <c r="U46" s="98"/>
      <c r="V46" s="98"/>
      <c r="W46" s="92"/>
      <c r="X46" s="91"/>
      <c r="Y46" s="98"/>
      <c r="Z46" s="90"/>
      <c r="AA46" s="89"/>
    </row>
    <row r="47" spans="1:27" ht="30" x14ac:dyDescent="0.25">
      <c r="A47" s="238"/>
      <c r="B47" s="237"/>
      <c r="C47" s="210" t="s">
        <v>1008</v>
      </c>
      <c r="D47" s="98" t="s">
        <v>1007</v>
      </c>
      <c r="E47" s="98"/>
      <c r="F47" s="98"/>
      <c r="G47" s="98"/>
      <c r="H47" s="106">
        <f>I47*J47</f>
        <v>0</v>
      </c>
      <c r="I47" s="100">
        <f>X47*Z47+Y47</f>
        <v>0</v>
      </c>
      <c r="J47" s="89"/>
      <c r="L47" s="93"/>
      <c r="M47" s="92"/>
      <c r="N47" s="98"/>
      <c r="O47" s="98"/>
      <c r="P47" s="98"/>
      <c r="Q47" s="98"/>
      <c r="R47" s="92"/>
      <c r="S47" s="98"/>
      <c r="T47" s="98"/>
      <c r="U47" s="98"/>
      <c r="V47" s="98"/>
      <c r="W47" s="92"/>
      <c r="X47" s="91"/>
      <c r="Y47" s="98"/>
      <c r="Z47" s="90"/>
      <c r="AA47" s="89"/>
    </row>
    <row r="48" spans="1:27" x14ac:dyDescent="0.25">
      <c r="A48" s="238"/>
      <c r="B48" s="237"/>
      <c r="C48" s="210"/>
      <c r="D48" s="98"/>
      <c r="E48" s="98"/>
      <c r="F48" s="98"/>
      <c r="G48" s="98"/>
      <c r="H48" s="94"/>
      <c r="I48" s="94"/>
      <c r="J48" s="89"/>
      <c r="L48" s="93"/>
      <c r="M48" s="92"/>
      <c r="N48" s="98"/>
      <c r="O48" s="98"/>
      <c r="P48" s="98"/>
      <c r="Q48" s="98"/>
      <c r="R48" s="92"/>
      <c r="S48" s="98"/>
      <c r="T48" s="98"/>
      <c r="U48" s="98"/>
      <c r="V48" s="98"/>
      <c r="W48" s="92"/>
      <c r="X48" s="91"/>
      <c r="Y48" s="98"/>
      <c r="Z48" s="90"/>
      <c r="AA48" s="89"/>
    </row>
    <row r="49" spans="1:27" x14ac:dyDescent="0.25">
      <c r="A49" s="238"/>
      <c r="B49" s="237"/>
      <c r="C49" s="210"/>
      <c r="D49" s="98"/>
      <c r="E49" s="98"/>
      <c r="F49" s="98"/>
      <c r="G49" s="98"/>
      <c r="H49" s="94"/>
      <c r="I49" s="94"/>
      <c r="J49" s="89"/>
      <c r="L49" s="93"/>
      <c r="M49" s="92"/>
      <c r="N49" s="98"/>
      <c r="O49" s="98"/>
      <c r="P49" s="98"/>
      <c r="Q49" s="98"/>
      <c r="R49" s="92"/>
      <c r="S49" s="98"/>
      <c r="T49" s="98"/>
      <c r="U49" s="98"/>
      <c r="V49" s="98"/>
      <c r="W49" s="92"/>
      <c r="X49" s="91"/>
      <c r="Y49" s="98"/>
      <c r="Z49" s="90"/>
      <c r="AA49" s="89"/>
    </row>
    <row r="50" spans="1:27" ht="30" x14ac:dyDescent="0.25">
      <c r="A50" s="238"/>
      <c r="B50" s="237"/>
      <c r="C50" s="210"/>
      <c r="D50" s="98" t="s">
        <v>1006</v>
      </c>
      <c r="E50" s="98" t="s">
        <v>1005</v>
      </c>
      <c r="F50" s="98"/>
      <c r="G50" s="98"/>
      <c r="H50" s="100">
        <f>H51+H55</f>
        <v>29934927.294</v>
      </c>
      <c r="I50" s="100">
        <f>(I51*J51+I55*J55)/(J51+J55)</f>
        <v>157.38740631654215</v>
      </c>
      <c r="J50" s="89"/>
      <c r="L50" s="93"/>
      <c r="M50" s="92"/>
      <c r="N50" s="98"/>
      <c r="O50" s="98"/>
      <c r="P50" s="98"/>
      <c r="Q50" s="98"/>
      <c r="R50" s="92"/>
      <c r="S50" s="98"/>
      <c r="T50" s="98"/>
      <c r="U50" s="98"/>
      <c r="V50" s="98"/>
      <c r="W50" s="92"/>
      <c r="X50" s="91"/>
      <c r="Y50" s="98"/>
      <c r="Z50" s="90"/>
      <c r="AA50" s="89"/>
    </row>
    <row r="51" spans="1:27" ht="45" x14ac:dyDescent="0.25">
      <c r="A51" s="238"/>
      <c r="B51" s="237"/>
      <c r="C51" s="210"/>
      <c r="D51" s="98" t="s">
        <v>1004</v>
      </c>
      <c r="E51" s="98" t="s">
        <v>1003</v>
      </c>
      <c r="F51" s="98" t="s">
        <v>1002</v>
      </c>
      <c r="G51" s="98" t="s">
        <v>861</v>
      </c>
      <c r="H51" s="106">
        <f>I51*J51</f>
        <v>5002642.392</v>
      </c>
      <c r="I51" s="106">
        <f>X51*Z51+Y51</f>
        <v>51.545999999999999</v>
      </c>
      <c r="J51" s="109">
        <v>97052</v>
      </c>
      <c r="L51" s="93">
        <v>16</v>
      </c>
      <c r="M51" s="92">
        <v>1</v>
      </c>
      <c r="N51" s="98"/>
      <c r="O51" s="98" t="s">
        <v>1002</v>
      </c>
      <c r="P51" s="98">
        <v>0.25900000000000001</v>
      </c>
      <c r="Q51" s="98">
        <v>4</v>
      </c>
      <c r="R51" s="92">
        <v>1</v>
      </c>
      <c r="S51" s="98"/>
      <c r="T51" s="98"/>
      <c r="U51" s="98" t="s">
        <v>1001</v>
      </c>
      <c r="V51" s="98">
        <v>6.3299999999999995E-2</v>
      </c>
      <c r="W51" s="92">
        <v>8</v>
      </c>
      <c r="X51" s="91">
        <f>(L51*M51+L52*M52+L53*M53+L54*M54+S51*T51)*6</f>
        <v>120</v>
      </c>
      <c r="Y51" s="98">
        <f>(P51*Q51*R51+P52*Q52*R52+P53*Q53*R53+P54*Q54*R54+V51*W51+V52*W52+V53*W53+V54*W54)*6</f>
        <v>14.753999999999998</v>
      </c>
      <c r="Z51" s="90">
        <v>0.30659999999999998</v>
      </c>
      <c r="AA51" s="89"/>
    </row>
    <row r="52" spans="1:27" ht="30" x14ac:dyDescent="0.25">
      <c r="A52" s="238"/>
      <c r="B52" s="237"/>
      <c r="C52" s="210"/>
      <c r="D52" s="98"/>
      <c r="E52" s="98" t="s">
        <v>995</v>
      </c>
      <c r="F52" s="98"/>
      <c r="G52" s="98"/>
      <c r="H52" s="106"/>
      <c r="I52" s="110"/>
      <c r="J52" s="109"/>
      <c r="L52" s="93">
        <v>4</v>
      </c>
      <c r="M52" s="92">
        <v>1</v>
      </c>
      <c r="N52" s="98"/>
      <c r="O52" s="98"/>
      <c r="P52" s="98"/>
      <c r="Q52" s="98"/>
      <c r="R52" s="92"/>
      <c r="S52" s="98"/>
      <c r="T52" s="98"/>
      <c r="U52" s="98" t="s">
        <v>994</v>
      </c>
      <c r="V52" s="98">
        <v>1.4999999999999999E-2</v>
      </c>
      <c r="W52" s="92">
        <v>1</v>
      </c>
      <c r="X52" s="91"/>
      <c r="Y52" s="90"/>
      <c r="Z52" s="90"/>
      <c r="AA52" s="89"/>
    </row>
    <row r="53" spans="1:27" x14ac:dyDescent="0.25">
      <c r="A53" s="238"/>
      <c r="B53" s="237"/>
      <c r="C53" s="210"/>
      <c r="D53" s="98"/>
      <c r="E53" s="98" t="s">
        <v>1000</v>
      </c>
      <c r="F53" s="98"/>
      <c r="G53" s="98"/>
      <c r="H53" s="94"/>
      <c r="I53" s="94"/>
      <c r="J53" s="89"/>
      <c r="L53" s="93"/>
      <c r="M53" s="92"/>
      <c r="N53" s="98"/>
      <c r="O53" s="98"/>
      <c r="P53" s="98"/>
      <c r="Q53" s="98"/>
      <c r="R53" s="92"/>
      <c r="S53" s="98"/>
      <c r="T53" s="98"/>
      <c r="U53" s="98" t="s">
        <v>992</v>
      </c>
      <c r="V53" s="98">
        <f>0.0023</f>
        <v>2.3E-3</v>
      </c>
      <c r="W53" s="92">
        <v>392</v>
      </c>
      <c r="X53" s="91"/>
      <c r="Y53" s="90"/>
      <c r="Z53" s="90"/>
      <c r="AA53" s="89"/>
    </row>
    <row r="54" spans="1:27" x14ac:dyDescent="0.25">
      <c r="A54" s="238"/>
      <c r="B54" s="237"/>
      <c r="C54" s="210"/>
      <c r="D54" s="98"/>
      <c r="E54" s="98" t="s">
        <v>999</v>
      </c>
      <c r="F54" s="98"/>
      <c r="G54" s="98"/>
      <c r="H54" s="94"/>
      <c r="I54" s="94"/>
      <c r="J54" s="89"/>
      <c r="L54" s="93"/>
      <c r="M54" s="92"/>
      <c r="N54" s="98"/>
      <c r="O54" s="98"/>
      <c r="P54" s="98"/>
      <c r="Q54" s="98"/>
      <c r="R54" s="92"/>
      <c r="S54" s="98"/>
      <c r="T54" s="98"/>
      <c r="U54" s="98"/>
      <c r="V54" s="98"/>
      <c r="W54" s="92"/>
      <c r="X54" s="91"/>
      <c r="Y54" s="90"/>
      <c r="Z54" s="90"/>
      <c r="AA54" s="89"/>
    </row>
    <row r="55" spans="1:27" ht="45" x14ac:dyDescent="0.25">
      <c r="A55" s="238"/>
      <c r="B55" s="237"/>
      <c r="C55" s="210"/>
      <c r="D55" s="98" t="s">
        <v>998</v>
      </c>
      <c r="E55" s="98" t="s">
        <v>997</v>
      </c>
      <c r="F55" s="98"/>
      <c r="G55" s="98" t="s">
        <v>861</v>
      </c>
      <c r="H55" s="106">
        <f>I55*J55</f>
        <v>24932284.901999999</v>
      </c>
      <c r="I55" s="106">
        <f>X55*Z55+Y55</f>
        <v>267.666</v>
      </c>
      <c r="J55" s="99">
        <v>93147</v>
      </c>
      <c r="L55" s="93">
        <v>16</v>
      </c>
      <c r="M55" s="92">
        <v>1</v>
      </c>
      <c r="N55" s="98"/>
      <c r="O55" s="98"/>
      <c r="P55" s="98"/>
      <c r="Q55" s="98"/>
      <c r="R55" s="92"/>
      <c r="S55" s="98"/>
      <c r="T55" s="98"/>
      <c r="U55" s="98" t="s">
        <v>996</v>
      </c>
      <c r="V55" s="92">
        <v>4</v>
      </c>
      <c r="W55" s="92">
        <v>4</v>
      </c>
      <c r="X55" s="91">
        <f>(L55*M55+L56*M56+L57*M57+L58*M58+S55*T55)*6</f>
        <v>120</v>
      </c>
      <c r="Y55" s="98">
        <f>(P55*Q55*R55+P56*Q56*R56+P57*Q57*R57+P58*Q58*R58+V55*W55+V56*W56+V57*W57+V58*W58)*6</f>
        <v>230.874</v>
      </c>
      <c r="Z55" s="90">
        <v>0.30659999999999998</v>
      </c>
      <c r="AA55" s="89"/>
    </row>
    <row r="56" spans="1:27" ht="30" x14ac:dyDescent="0.25">
      <c r="A56" s="238"/>
      <c r="B56" s="237"/>
      <c r="C56" s="210"/>
      <c r="D56" s="98"/>
      <c r="E56" s="98" t="s">
        <v>995</v>
      </c>
      <c r="F56" s="98"/>
      <c r="G56" s="98"/>
      <c r="H56" s="106"/>
      <c r="I56" s="94"/>
      <c r="J56" s="99"/>
      <c r="L56" s="93">
        <v>4</v>
      </c>
      <c r="M56" s="92">
        <v>1</v>
      </c>
      <c r="N56" s="98"/>
      <c r="O56" s="98"/>
      <c r="P56" s="98"/>
      <c r="Q56" s="98"/>
      <c r="R56" s="92"/>
      <c r="S56" s="98"/>
      <c r="T56" s="98"/>
      <c r="U56" s="98" t="s">
        <v>994</v>
      </c>
      <c r="V56" s="98">
        <v>1.4999999999999999E-2</v>
      </c>
      <c r="W56" s="92">
        <v>1</v>
      </c>
      <c r="X56" s="91"/>
      <c r="Y56" s="90"/>
      <c r="Z56" s="90"/>
      <c r="AA56" s="89"/>
    </row>
    <row r="57" spans="1:27" x14ac:dyDescent="0.25">
      <c r="A57" s="238"/>
      <c r="B57" s="237"/>
      <c r="C57" s="210"/>
      <c r="D57" s="98"/>
      <c r="E57" s="98" t="s">
        <v>993</v>
      </c>
      <c r="F57" s="98"/>
      <c r="G57" s="98"/>
      <c r="H57" s="94"/>
      <c r="I57" s="94"/>
      <c r="J57" s="89"/>
      <c r="L57" s="93"/>
      <c r="M57" s="92"/>
      <c r="N57" s="98"/>
      <c r="O57" s="98"/>
      <c r="P57" s="98"/>
      <c r="Q57" s="98"/>
      <c r="R57" s="92"/>
      <c r="S57" s="98"/>
      <c r="T57" s="98"/>
      <c r="U57" s="98" t="s">
        <v>992</v>
      </c>
      <c r="V57" s="98">
        <f>0.234*0.5*48</f>
        <v>5.6160000000000005</v>
      </c>
      <c r="W57" s="92">
        <v>4</v>
      </c>
      <c r="X57" s="91"/>
      <c r="Y57" s="90"/>
      <c r="Z57" s="90"/>
      <c r="AA57" s="89"/>
    </row>
    <row r="58" spans="1:27" x14ac:dyDescent="0.25">
      <c r="A58" s="238"/>
      <c r="B58" s="237"/>
      <c r="C58" s="210"/>
      <c r="D58" s="98"/>
      <c r="E58" s="98" t="s">
        <v>991</v>
      </c>
      <c r="F58" s="98"/>
      <c r="G58" s="98"/>
      <c r="H58" s="94"/>
      <c r="I58" s="94"/>
      <c r="J58" s="89"/>
      <c r="L58" s="93"/>
      <c r="M58" s="92"/>
      <c r="N58" s="98"/>
      <c r="O58" s="98"/>
      <c r="P58" s="98"/>
      <c r="Q58" s="98"/>
      <c r="R58" s="92"/>
      <c r="S58" s="98"/>
      <c r="T58" s="98"/>
      <c r="U58" s="98"/>
      <c r="V58" s="98"/>
      <c r="W58" s="92"/>
      <c r="X58" s="91"/>
      <c r="Y58" s="90"/>
      <c r="Z58" s="90"/>
      <c r="AA58" s="89"/>
    </row>
    <row r="59" spans="1:27" x14ac:dyDescent="0.25">
      <c r="A59" s="238"/>
      <c r="B59" s="237"/>
      <c r="C59" s="210"/>
      <c r="D59" s="98"/>
      <c r="E59" s="98"/>
      <c r="F59" s="98"/>
      <c r="G59" s="98"/>
      <c r="H59" s="94"/>
      <c r="I59" s="94"/>
      <c r="J59" s="89"/>
      <c r="L59" s="93"/>
      <c r="M59" s="92"/>
      <c r="N59" s="98"/>
      <c r="O59" s="98"/>
      <c r="P59" s="98"/>
      <c r="Q59" s="98"/>
      <c r="R59" s="92"/>
      <c r="S59" s="98"/>
      <c r="T59" s="98"/>
      <c r="U59" s="98"/>
      <c r="V59" s="98"/>
      <c r="W59" s="92"/>
      <c r="X59" s="91"/>
      <c r="Y59" s="90"/>
      <c r="Z59" s="90"/>
      <c r="AA59" s="89"/>
    </row>
    <row r="60" spans="1:27" x14ac:dyDescent="0.25">
      <c r="A60" s="238"/>
      <c r="B60" s="237"/>
      <c r="C60" s="210"/>
      <c r="D60" s="98"/>
      <c r="E60" s="98"/>
      <c r="F60" s="98"/>
      <c r="G60" s="98"/>
      <c r="H60" s="94"/>
      <c r="I60" s="94"/>
      <c r="J60" s="89"/>
      <c r="L60" s="93"/>
      <c r="M60" s="92"/>
      <c r="N60" s="98"/>
      <c r="O60" s="98"/>
      <c r="P60" s="98"/>
      <c r="Q60" s="98"/>
      <c r="R60" s="92"/>
      <c r="S60" s="98"/>
      <c r="T60" s="98"/>
      <c r="U60" s="98"/>
      <c r="V60" s="98"/>
      <c r="W60" s="92"/>
      <c r="X60" s="91"/>
      <c r="Y60" s="90"/>
      <c r="Z60" s="90"/>
      <c r="AA60" s="89"/>
    </row>
    <row r="61" spans="1:27" x14ac:dyDescent="0.25">
      <c r="A61" s="238"/>
      <c r="B61" s="237"/>
      <c r="C61" s="210"/>
      <c r="D61" s="98"/>
      <c r="E61" s="98"/>
      <c r="F61" s="98"/>
      <c r="G61" s="98"/>
      <c r="H61" s="94"/>
      <c r="I61" s="94"/>
      <c r="J61" s="89"/>
      <c r="L61" s="93"/>
      <c r="M61" s="92"/>
      <c r="N61" s="98"/>
      <c r="O61" s="98"/>
      <c r="P61" s="98"/>
      <c r="Q61" s="98"/>
      <c r="R61" s="92"/>
      <c r="S61" s="98"/>
      <c r="T61" s="98"/>
      <c r="U61" s="98"/>
      <c r="V61" s="98"/>
      <c r="W61" s="92"/>
      <c r="X61" s="91"/>
      <c r="Y61" s="90"/>
      <c r="Z61" s="90"/>
      <c r="AA61" s="89"/>
    </row>
    <row r="62" spans="1:27" ht="30" x14ac:dyDescent="0.25">
      <c r="A62" s="238"/>
      <c r="B62" s="237"/>
      <c r="C62" s="210"/>
      <c r="D62" s="98" t="s">
        <v>990</v>
      </c>
      <c r="E62" s="98"/>
      <c r="F62" s="98"/>
      <c r="G62" s="98"/>
      <c r="H62" s="106">
        <f>I62*J62</f>
        <v>0</v>
      </c>
      <c r="I62" s="94"/>
      <c r="J62" s="89"/>
      <c r="L62" s="93"/>
      <c r="M62" s="92"/>
      <c r="N62" s="98"/>
      <c r="O62" s="98"/>
      <c r="P62" s="98"/>
      <c r="Q62" s="98"/>
      <c r="R62" s="92"/>
      <c r="S62" s="98"/>
      <c r="T62" s="98"/>
      <c r="U62" s="98"/>
      <c r="V62" s="98"/>
      <c r="W62" s="92"/>
      <c r="X62" s="91"/>
      <c r="Y62" s="90"/>
      <c r="Z62" s="90"/>
      <c r="AA62" s="89"/>
    </row>
    <row r="63" spans="1:27" x14ac:dyDescent="0.25">
      <c r="A63" s="238"/>
      <c r="B63" s="237"/>
      <c r="C63" s="210"/>
      <c r="D63" s="98"/>
      <c r="E63" s="98"/>
      <c r="F63" s="98"/>
      <c r="G63" s="98"/>
      <c r="H63" s="94"/>
      <c r="I63" s="94"/>
      <c r="J63" s="89"/>
      <c r="L63" s="93"/>
      <c r="M63" s="92"/>
      <c r="N63" s="98"/>
      <c r="O63" s="98"/>
      <c r="P63" s="98"/>
      <c r="Q63" s="98"/>
      <c r="R63" s="92"/>
      <c r="S63" s="98"/>
      <c r="T63" s="98"/>
      <c r="U63" s="98"/>
      <c r="V63" s="98"/>
      <c r="W63" s="92"/>
      <c r="X63" s="91"/>
      <c r="Y63" s="90"/>
      <c r="Z63" s="90"/>
      <c r="AA63" s="89"/>
    </row>
    <row r="64" spans="1:27" x14ac:dyDescent="0.25">
      <c r="A64" s="238"/>
      <c r="B64" s="237"/>
      <c r="C64" s="210"/>
      <c r="D64" s="98"/>
      <c r="E64" s="98"/>
      <c r="F64" s="98"/>
      <c r="G64" s="98"/>
      <c r="H64" s="94"/>
      <c r="I64" s="94"/>
      <c r="J64" s="89"/>
      <c r="L64" s="93"/>
      <c r="M64" s="92"/>
      <c r="N64" s="98"/>
      <c r="O64" s="98"/>
      <c r="P64" s="98"/>
      <c r="Q64" s="98"/>
      <c r="R64" s="92"/>
      <c r="S64" s="98"/>
      <c r="T64" s="98"/>
      <c r="U64" s="98"/>
      <c r="V64" s="98"/>
      <c r="W64" s="92"/>
      <c r="X64" s="91"/>
      <c r="Y64" s="90"/>
      <c r="Z64" s="90"/>
      <c r="AA64" s="89"/>
    </row>
    <row r="65" spans="1:27" x14ac:dyDescent="0.25">
      <c r="A65" s="238"/>
      <c r="B65" s="237"/>
      <c r="C65" s="210"/>
      <c r="D65" s="98"/>
      <c r="E65" s="98"/>
      <c r="F65" s="98"/>
      <c r="G65" s="98"/>
      <c r="H65" s="94"/>
      <c r="I65" s="94"/>
      <c r="J65" s="89"/>
      <c r="L65" s="93"/>
      <c r="M65" s="92"/>
      <c r="N65" s="98"/>
      <c r="O65" s="98"/>
      <c r="P65" s="98"/>
      <c r="Q65" s="98"/>
      <c r="R65" s="92"/>
      <c r="S65" s="98"/>
      <c r="T65" s="98"/>
      <c r="U65" s="98"/>
      <c r="V65" s="98"/>
      <c r="W65" s="92"/>
      <c r="X65" s="91"/>
      <c r="Y65" s="98"/>
      <c r="Z65" s="90"/>
      <c r="AA65" s="89"/>
    </row>
    <row r="66" spans="1:27" x14ac:dyDescent="0.25">
      <c r="A66" s="238"/>
      <c r="B66" s="237"/>
      <c r="C66" s="210"/>
      <c r="D66" s="98"/>
      <c r="E66" s="98"/>
      <c r="F66" s="98"/>
      <c r="G66" s="98"/>
      <c r="H66" s="94"/>
      <c r="I66" s="94"/>
      <c r="J66" s="89"/>
      <c r="L66" s="93"/>
      <c r="M66" s="92"/>
      <c r="N66" s="98"/>
      <c r="O66" s="98"/>
      <c r="P66" s="98"/>
      <c r="Q66" s="98"/>
      <c r="R66" s="92"/>
      <c r="S66" s="98"/>
      <c r="T66" s="98"/>
      <c r="U66" s="98"/>
      <c r="V66" s="98"/>
      <c r="W66" s="92"/>
      <c r="X66" s="91"/>
      <c r="Y66" s="98"/>
      <c r="Z66" s="90"/>
      <c r="AA66" s="89"/>
    </row>
    <row r="67" spans="1:27" x14ac:dyDescent="0.25">
      <c r="A67" s="238">
        <v>2</v>
      </c>
      <c r="B67" s="240" t="s">
        <v>989</v>
      </c>
      <c r="C67" s="210" t="s">
        <v>988</v>
      </c>
      <c r="D67" s="98" t="s">
        <v>987</v>
      </c>
      <c r="E67" s="98"/>
      <c r="F67" s="98"/>
      <c r="G67" s="98"/>
      <c r="H67" s="94"/>
      <c r="I67" s="94"/>
      <c r="J67" s="89"/>
      <c r="L67" s="93"/>
      <c r="M67" s="92"/>
      <c r="N67" s="98"/>
      <c r="O67" s="98"/>
      <c r="P67" s="98"/>
      <c r="Q67" s="98"/>
      <c r="R67" s="92"/>
      <c r="S67" s="98"/>
      <c r="T67" s="98"/>
      <c r="U67" s="98"/>
      <c r="V67" s="98"/>
      <c r="W67" s="92"/>
      <c r="X67" s="91"/>
      <c r="Y67" s="98"/>
      <c r="Z67" s="90"/>
      <c r="AA67" s="89"/>
    </row>
    <row r="68" spans="1:27" x14ac:dyDescent="0.25">
      <c r="A68" s="238"/>
      <c r="B68" s="240"/>
      <c r="C68" s="210"/>
      <c r="D68" s="98"/>
      <c r="E68" s="98"/>
      <c r="F68" s="98"/>
      <c r="G68" s="98"/>
      <c r="H68" s="94"/>
      <c r="I68" s="94"/>
      <c r="J68" s="89"/>
      <c r="L68" s="93"/>
      <c r="M68" s="92"/>
      <c r="N68" s="98"/>
      <c r="O68" s="98"/>
      <c r="P68" s="98"/>
      <c r="Q68" s="98"/>
      <c r="R68" s="92"/>
      <c r="S68" s="98"/>
      <c r="T68" s="98"/>
      <c r="U68" s="98"/>
      <c r="V68" s="98"/>
      <c r="W68" s="92"/>
      <c r="X68" s="91"/>
      <c r="Y68" s="98"/>
      <c r="Z68" s="90"/>
      <c r="AA68" s="89"/>
    </row>
    <row r="69" spans="1:27" x14ac:dyDescent="0.25">
      <c r="A69" s="238"/>
      <c r="B69" s="240"/>
      <c r="C69" s="210"/>
      <c r="D69" s="98"/>
      <c r="E69" s="98"/>
      <c r="F69" s="98"/>
      <c r="G69" s="98"/>
      <c r="H69" s="94"/>
      <c r="I69" s="94"/>
      <c r="J69" s="89"/>
      <c r="L69" s="93"/>
      <c r="M69" s="92"/>
      <c r="N69" s="98"/>
      <c r="O69" s="98"/>
      <c r="P69" s="98"/>
      <c r="Q69" s="98"/>
      <c r="R69" s="92"/>
      <c r="S69" s="98"/>
      <c r="T69" s="98"/>
      <c r="U69" s="98"/>
      <c r="V69" s="98"/>
      <c r="W69" s="92"/>
      <c r="X69" s="91"/>
      <c r="Y69" s="98"/>
      <c r="Z69" s="90"/>
      <c r="AA69" s="89"/>
    </row>
    <row r="70" spans="1:27" x14ac:dyDescent="0.25">
      <c r="A70" s="238"/>
      <c r="B70" s="240"/>
      <c r="C70" s="210"/>
      <c r="D70" s="98"/>
      <c r="E70" s="98"/>
      <c r="F70" s="98"/>
      <c r="G70" s="98"/>
      <c r="H70" s="94"/>
      <c r="I70" s="94"/>
      <c r="J70" s="89"/>
      <c r="L70" s="93"/>
      <c r="M70" s="92"/>
      <c r="N70" s="98"/>
      <c r="O70" s="98"/>
      <c r="P70" s="98"/>
      <c r="Q70" s="98"/>
      <c r="R70" s="92"/>
      <c r="S70" s="98"/>
      <c r="T70" s="98"/>
      <c r="U70" s="98"/>
      <c r="V70" s="98"/>
      <c r="W70" s="92"/>
      <c r="X70" s="91"/>
      <c r="Y70" s="98"/>
      <c r="Z70" s="90"/>
      <c r="AA70" s="89"/>
    </row>
    <row r="71" spans="1:27" x14ac:dyDescent="0.25">
      <c r="A71" s="238"/>
      <c r="B71" s="240"/>
      <c r="C71" s="210"/>
      <c r="D71" s="98" t="s">
        <v>986</v>
      </c>
      <c r="E71" s="98"/>
      <c r="F71" s="98"/>
      <c r="G71" s="98"/>
      <c r="H71" s="94"/>
      <c r="I71" s="94"/>
      <c r="J71" s="89"/>
      <c r="L71" s="93"/>
      <c r="M71" s="92"/>
      <c r="N71" s="98"/>
      <c r="O71" s="98"/>
      <c r="P71" s="98"/>
      <c r="Q71" s="98"/>
      <c r="R71" s="92"/>
      <c r="S71" s="98"/>
      <c r="T71" s="98"/>
      <c r="U71" s="98"/>
      <c r="V71" s="98"/>
      <c r="W71" s="92"/>
      <c r="X71" s="91"/>
      <c r="Y71" s="98"/>
      <c r="Z71" s="90"/>
      <c r="AA71" s="89"/>
    </row>
    <row r="72" spans="1:27" x14ac:dyDescent="0.25">
      <c r="A72" s="238"/>
      <c r="B72" s="240"/>
      <c r="C72" s="210"/>
      <c r="D72" s="98"/>
      <c r="E72" s="98"/>
      <c r="F72" s="98"/>
      <c r="G72" s="98"/>
      <c r="H72" s="94"/>
      <c r="I72" s="94"/>
      <c r="J72" s="89"/>
      <c r="L72" s="93"/>
      <c r="M72" s="92"/>
      <c r="N72" s="98"/>
      <c r="O72" s="98"/>
      <c r="P72" s="98"/>
      <c r="Q72" s="98"/>
      <c r="R72" s="92"/>
      <c r="S72" s="98"/>
      <c r="T72" s="98"/>
      <c r="U72" s="98"/>
      <c r="V72" s="98"/>
      <c r="W72" s="92"/>
      <c r="X72" s="91"/>
      <c r="Y72" s="98"/>
      <c r="Z72" s="90"/>
      <c r="AA72" s="89"/>
    </row>
    <row r="73" spans="1:27" x14ac:dyDescent="0.25">
      <c r="A73" s="238"/>
      <c r="B73" s="240"/>
      <c r="C73" s="210"/>
      <c r="D73" s="98"/>
      <c r="E73" s="98"/>
      <c r="F73" s="98"/>
      <c r="G73" s="98"/>
      <c r="H73" s="94"/>
      <c r="I73" s="94"/>
      <c r="J73" s="89"/>
      <c r="L73" s="93"/>
      <c r="M73" s="92"/>
      <c r="N73" s="98"/>
      <c r="O73" s="98"/>
      <c r="P73" s="98"/>
      <c r="Q73" s="98"/>
      <c r="R73" s="92"/>
      <c r="S73" s="98"/>
      <c r="T73" s="98"/>
      <c r="U73" s="98"/>
      <c r="V73" s="98"/>
      <c r="W73" s="92"/>
      <c r="X73" s="91"/>
      <c r="Y73" s="98"/>
      <c r="Z73" s="90"/>
      <c r="AA73" s="89"/>
    </row>
    <row r="74" spans="1:27" x14ac:dyDescent="0.25">
      <c r="A74" s="238"/>
      <c r="B74" s="240"/>
      <c r="C74" s="210"/>
      <c r="D74" s="98" t="s">
        <v>985</v>
      </c>
      <c r="E74" s="98"/>
      <c r="F74" s="98"/>
      <c r="G74" s="98"/>
      <c r="H74" s="94"/>
      <c r="I74" s="94"/>
      <c r="J74" s="89"/>
      <c r="L74" s="93"/>
      <c r="M74" s="92"/>
      <c r="N74" s="98"/>
      <c r="O74" s="98"/>
      <c r="P74" s="98"/>
      <c r="Q74" s="98"/>
      <c r="R74" s="92"/>
      <c r="S74" s="98"/>
      <c r="T74" s="98"/>
      <c r="U74" s="98"/>
      <c r="V74" s="98"/>
      <c r="W74" s="92"/>
      <c r="X74" s="91"/>
      <c r="Y74" s="98"/>
      <c r="Z74" s="90"/>
      <c r="AA74" s="89"/>
    </row>
    <row r="75" spans="1:27" x14ac:dyDescent="0.25">
      <c r="A75" s="238"/>
      <c r="B75" s="240"/>
      <c r="C75" s="210"/>
      <c r="D75" s="98"/>
      <c r="E75" s="98"/>
      <c r="F75" s="98"/>
      <c r="G75" s="98"/>
      <c r="H75" s="94"/>
      <c r="I75" s="94"/>
      <c r="J75" s="89"/>
      <c r="L75" s="93"/>
      <c r="M75" s="92"/>
      <c r="N75" s="98"/>
      <c r="O75" s="98"/>
      <c r="P75" s="98"/>
      <c r="Q75" s="98"/>
      <c r="R75" s="92"/>
      <c r="S75" s="98"/>
      <c r="T75" s="98"/>
      <c r="U75" s="98"/>
      <c r="V75" s="98"/>
      <c r="W75" s="92"/>
      <c r="X75" s="91"/>
      <c r="Y75" s="98"/>
      <c r="Z75" s="90"/>
      <c r="AA75" s="89"/>
    </row>
    <row r="76" spans="1:27" x14ac:dyDescent="0.25">
      <c r="A76" s="238"/>
      <c r="B76" s="240"/>
      <c r="C76" s="210"/>
      <c r="D76" s="98"/>
      <c r="E76" s="98"/>
      <c r="F76" s="98"/>
      <c r="G76" s="98"/>
      <c r="H76" s="94"/>
      <c r="I76" s="94"/>
      <c r="J76" s="89"/>
      <c r="L76" s="93"/>
      <c r="M76" s="92"/>
      <c r="N76" s="98"/>
      <c r="O76" s="98"/>
      <c r="P76" s="98"/>
      <c r="Q76" s="98"/>
      <c r="R76" s="92"/>
      <c r="S76" s="98"/>
      <c r="T76" s="98"/>
      <c r="U76" s="98"/>
      <c r="V76" s="98"/>
      <c r="W76" s="92"/>
      <c r="X76" s="91"/>
      <c r="Y76" s="98"/>
      <c r="Z76" s="90"/>
      <c r="AA76" s="89"/>
    </row>
    <row r="77" spans="1:27" x14ac:dyDescent="0.25">
      <c r="A77" s="238"/>
      <c r="B77" s="240"/>
      <c r="C77" s="210"/>
      <c r="D77" s="98" t="s">
        <v>984</v>
      </c>
      <c r="E77" s="98"/>
      <c r="F77" s="98"/>
      <c r="G77" s="98"/>
      <c r="H77" s="94"/>
      <c r="I77" s="94"/>
      <c r="J77" s="89"/>
      <c r="L77" s="93"/>
      <c r="M77" s="92"/>
      <c r="N77" s="98"/>
      <c r="O77" s="98"/>
      <c r="P77" s="98"/>
      <c r="Q77" s="98"/>
      <c r="R77" s="92"/>
      <c r="S77" s="98"/>
      <c r="T77" s="98"/>
      <c r="U77" s="98"/>
      <c r="V77" s="98"/>
      <c r="W77" s="92"/>
      <c r="X77" s="91"/>
      <c r="Y77" s="98"/>
      <c r="Z77" s="90"/>
      <c r="AA77" s="89"/>
    </row>
    <row r="78" spans="1:27" x14ac:dyDescent="0.25">
      <c r="A78" s="238"/>
      <c r="B78" s="240"/>
      <c r="C78" s="210"/>
      <c r="D78" s="98"/>
      <c r="E78" s="98"/>
      <c r="F78" s="98"/>
      <c r="G78" s="98"/>
      <c r="H78" s="94"/>
      <c r="I78" s="94"/>
      <c r="J78" s="89"/>
      <c r="L78" s="93"/>
      <c r="M78" s="92"/>
      <c r="N78" s="98"/>
      <c r="O78" s="98"/>
      <c r="P78" s="98"/>
      <c r="Q78" s="98"/>
      <c r="R78" s="92"/>
      <c r="S78" s="98"/>
      <c r="T78" s="98"/>
      <c r="U78" s="98"/>
      <c r="V78" s="98"/>
      <c r="W78" s="92"/>
      <c r="X78" s="91"/>
      <c r="Y78" s="98"/>
      <c r="Z78" s="90"/>
      <c r="AA78" s="89"/>
    </row>
    <row r="79" spans="1:27" x14ac:dyDescent="0.25">
      <c r="A79" s="238"/>
      <c r="B79" s="240"/>
      <c r="C79" s="210"/>
      <c r="D79" s="98"/>
      <c r="E79" s="98"/>
      <c r="F79" s="98"/>
      <c r="G79" s="98"/>
      <c r="H79" s="94"/>
      <c r="I79" s="94"/>
      <c r="J79" s="89"/>
      <c r="L79" s="93"/>
      <c r="M79" s="92"/>
      <c r="N79" s="98"/>
      <c r="O79" s="98"/>
      <c r="P79" s="98"/>
      <c r="Q79" s="98"/>
      <c r="R79" s="92"/>
      <c r="S79" s="98"/>
      <c r="T79" s="98"/>
      <c r="U79" s="98"/>
      <c r="V79" s="98"/>
      <c r="W79" s="92"/>
      <c r="X79" s="91"/>
      <c r="Y79" s="98"/>
      <c r="Z79" s="90"/>
      <c r="AA79" s="89"/>
    </row>
    <row r="80" spans="1:27" x14ac:dyDescent="0.25">
      <c r="A80" s="238"/>
      <c r="B80" s="240"/>
      <c r="C80" s="210"/>
      <c r="D80" s="98"/>
      <c r="E80" s="98"/>
      <c r="F80" s="98"/>
      <c r="G80" s="98"/>
      <c r="H80" s="94"/>
      <c r="I80" s="94"/>
      <c r="J80" s="89"/>
      <c r="L80" s="93"/>
      <c r="M80" s="92"/>
      <c r="N80" s="98"/>
      <c r="O80" s="98"/>
      <c r="P80" s="98"/>
      <c r="Q80" s="98"/>
      <c r="R80" s="92"/>
      <c r="S80" s="98"/>
      <c r="T80" s="98"/>
      <c r="U80" s="98"/>
      <c r="V80" s="98"/>
      <c r="W80" s="92"/>
      <c r="X80" s="91"/>
      <c r="Y80" s="98"/>
      <c r="Z80" s="90"/>
      <c r="AA80" s="89"/>
    </row>
    <row r="81" spans="1:27" x14ac:dyDescent="0.25">
      <c r="A81" s="238"/>
      <c r="B81" s="240"/>
      <c r="C81" s="210"/>
      <c r="D81" s="98"/>
      <c r="E81" s="98"/>
      <c r="F81" s="98"/>
      <c r="G81" s="98"/>
      <c r="H81" s="94"/>
      <c r="I81" s="94"/>
      <c r="J81" s="89"/>
      <c r="L81" s="93"/>
      <c r="M81" s="92"/>
      <c r="N81" s="98"/>
      <c r="O81" s="98"/>
      <c r="P81" s="98"/>
      <c r="Q81" s="98"/>
      <c r="R81" s="92"/>
      <c r="S81" s="98"/>
      <c r="T81" s="98"/>
      <c r="U81" s="98"/>
      <c r="V81" s="98"/>
      <c r="W81" s="92"/>
      <c r="X81" s="91"/>
      <c r="Y81" s="98"/>
      <c r="Z81" s="90"/>
      <c r="AA81" s="89"/>
    </row>
    <row r="82" spans="1:27" ht="30" x14ac:dyDescent="0.25">
      <c r="A82" s="238"/>
      <c r="B82" s="240"/>
      <c r="C82" s="210" t="s">
        <v>172</v>
      </c>
      <c r="D82" s="98" t="s">
        <v>983</v>
      </c>
      <c r="E82" s="98"/>
      <c r="F82" s="98"/>
      <c r="G82" s="98"/>
      <c r="H82" s="94"/>
      <c r="I82" s="94"/>
      <c r="J82" s="89"/>
      <c r="L82" s="93"/>
      <c r="M82" s="92"/>
      <c r="N82" s="98"/>
      <c r="O82" s="98"/>
      <c r="P82" s="98"/>
      <c r="Q82" s="98"/>
      <c r="R82" s="92"/>
      <c r="S82" s="98"/>
      <c r="T82" s="98"/>
      <c r="U82" s="98"/>
      <c r="V82" s="98"/>
      <c r="W82" s="92"/>
      <c r="X82" s="91"/>
      <c r="Y82" s="98"/>
      <c r="Z82" s="90"/>
      <c r="AA82" s="89"/>
    </row>
    <row r="83" spans="1:27" x14ac:dyDescent="0.25">
      <c r="A83" s="238"/>
      <c r="B83" s="240"/>
      <c r="C83" s="210"/>
      <c r="D83" s="98"/>
      <c r="E83" s="98"/>
      <c r="F83" s="98"/>
      <c r="G83" s="98"/>
      <c r="H83" s="94"/>
      <c r="I83" s="94"/>
      <c r="J83" s="89"/>
      <c r="L83" s="93"/>
      <c r="M83" s="92"/>
      <c r="N83" s="98"/>
      <c r="O83" s="98"/>
      <c r="P83" s="98"/>
      <c r="Q83" s="98"/>
      <c r="R83" s="92"/>
      <c r="S83" s="98"/>
      <c r="T83" s="98"/>
      <c r="U83" s="98"/>
      <c r="V83" s="98"/>
      <c r="W83" s="92"/>
      <c r="X83" s="91"/>
      <c r="Y83" s="98"/>
      <c r="Z83" s="90"/>
      <c r="AA83" s="89"/>
    </row>
    <row r="84" spans="1:27" x14ac:dyDescent="0.25">
      <c r="A84" s="238"/>
      <c r="B84" s="240"/>
      <c r="C84" s="210"/>
      <c r="D84" s="98"/>
      <c r="E84" s="98"/>
      <c r="F84" s="98"/>
      <c r="G84" s="98"/>
      <c r="H84" s="94"/>
      <c r="I84" s="94"/>
      <c r="J84" s="89"/>
      <c r="L84" s="93"/>
      <c r="M84" s="92"/>
      <c r="N84" s="98"/>
      <c r="O84" s="98"/>
      <c r="P84" s="98"/>
      <c r="Q84" s="98"/>
      <c r="R84" s="92"/>
      <c r="S84" s="98"/>
      <c r="T84" s="98"/>
      <c r="U84" s="98"/>
      <c r="V84" s="98"/>
      <c r="W84" s="92"/>
      <c r="X84" s="91"/>
      <c r="Y84" s="98"/>
      <c r="Z84" s="90"/>
      <c r="AA84" s="89"/>
    </row>
    <row r="85" spans="1:27" x14ac:dyDescent="0.25">
      <c r="A85" s="238"/>
      <c r="B85" s="240"/>
      <c r="C85" s="210"/>
      <c r="D85" s="98"/>
      <c r="E85" s="98"/>
      <c r="F85" s="98"/>
      <c r="G85" s="98"/>
      <c r="H85" s="94"/>
      <c r="I85" s="94"/>
      <c r="J85" s="89"/>
      <c r="L85" s="93"/>
      <c r="M85" s="92"/>
      <c r="N85" s="98"/>
      <c r="O85" s="98"/>
      <c r="P85" s="98"/>
      <c r="Q85" s="98"/>
      <c r="R85" s="92"/>
      <c r="S85" s="98"/>
      <c r="T85" s="98"/>
      <c r="U85" s="98"/>
      <c r="V85" s="98"/>
      <c r="W85" s="92"/>
      <c r="X85" s="91"/>
      <c r="Y85" s="98"/>
      <c r="Z85" s="90"/>
      <c r="AA85" s="89"/>
    </row>
    <row r="86" spans="1:27" x14ac:dyDescent="0.25">
      <c r="A86" s="238"/>
      <c r="B86" s="240"/>
      <c r="C86" s="210"/>
      <c r="D86" s="98"/>
      <c r="E86" s="98"/>
      <c r="F86" s="98"/>
      <c r="G86" s="98"/>
      <c r="H86" s="94"/>
      <c r="I86" s="94"/>
      <c r="J86" s="89"/>
      <c r="L86" s="93"/>
      <c r="M86" s="92"/>
      <c r="N86" s="98"/>
      <c r="O86" s="98"/>
      <c r="P86" s="98"/>
      <c r="Q86" s="98"/>
      <c r="R86" s="92"/>
      <c r="S86" s="98"/>
      <c r="T86" s="98"/>
      <c r="U86" s="98"/>
      <c r="V86" s="98"/>
      <c r="W86" s="92"/>
      <c r="X86" s="91"/>
      <c r="Y86" s="98"/>
      <c r="Z86" s="90"/>
      <c r="AA86" s="89"/>
    </row>
    <row r="87" spans="1:27" ht="30" x14ac:dyDescent="0.25">
      <c r="A87" s="238"/>
      <c r="B87" s="240"/>
      <c r="C87" s="210"/>
      <c r="D87" s="98" t="s">
        <v>982</v>
      </c>
      <c r="E87" s="98"/>
      <c r="F87" s="98"/>
      <c r="G87" s="98"/>
      <c r="H87" s="94"/>
      <c r="I87" s="94"/>
      <c r="J87" s="89"/>
      <c r="L87" s="93"/>
      <c r="M87" s="92"/>
      <c r="N87" s="98"/>
      <c r="O87" s="98"/>
      <c r="P87" s="98"/>
      <c r="Q87" s="98"/>
      <c r="R87" s="92"/>
      <c r="S87" s="98"/>
      <c r="T87" s="98"/>
      <c r="U87" s="98"/>
      <c r="V87" s="98"/>
      <c r="W87" s="92"/>
      <c r="X87" s="91"/>
      <c r="Y87" s="98"/>
      <c r="Z87" s="90"/>
      <c r="AA87" s="89"/>
    </row>
    <row r="88" spans="1:27" x14ac:dyDescent="0.25">
      <c r="A88" s="238"/>
      <c r="B88" s="240"/>
      <c r="C88" s="210"/>
      <c r="D88" s="98"/>
      <c r="E88" s="98"/>
      <c r="F88" s="98"/>
      <c r="G88" s="98"/>
      <c r="H88" s="94"/>
      <c r="I88" s="94"/>
      <c r="J88" s="89"/>
      <c r="L88" s="93"/>
      <c r="M88" s="92"/>
      <c r="N88" s="98"/>
      <c r="O88" s="98"/>
      <c r="P88" s="98"/>
      <c r="Q88" s="98"/>
      <c r="R88" s="92"/>
      <c r="S88" s="98"/>
      <c r="T88" s="98"/>
      <c r="U88" s="98"/>
      <c r="V88" s="98"/>
      <c r="W88" s="92"/>
      <c r="X88" s="91"/>
      <c r="Y88" s="98"/>
      <c r="Z88" s="90"/>
      <c r="AA88" s="89"/>
    </row>
    <row r="89" spans="1:27" x14ac:dyDescent="0.25">
      <c r="A89" s="238"/>
      <c r="B89" s="240"/>
      <c r="C89" s="210"/>
      <c r="D89" s="98"/>
      <c r="E89" s="98"/>
      <c r="F89" s="98"/>
      <c r="G89" s="98"/>
      <c r="H89" s="94"/>
      <c r="I89" s="94"/>
      <c r="J89" s="89"/>
      <c r="L89" s="93"/>
      <c r="M89" s="92"/>
      <c r="N89" s="98"/>
      <c r="O89" s="98"/>
      <c r="P89" s="98"/>
      <c r="Q89" s="98"/>
      <c r="R89" s="92"/>
      <c r="S89" s="98"/>
      <c r="T89" s="98"/>
      <c r="U89" s="98"/>
      <c r="V89" s="98"/>
      <c r="W89" s="92"/>
      <c r="X89" s="91"/>
      <c r="Y89" s="98"/>
      <c r="Z89" s="90"/>
      <c r="AA89" s="89"/>
    </row>
    <row r="90" spans="1:27" x14ac:dyDescent="0.25">
      <c r="A90" s="238"/>
      <c r="B90" s="240"/>
      <c r="C90" s="210"/>
      <c r="D90" s="98"/>
      <c r="E90" s="98"/>
      <c r="F90" s="98"/>
      <c r="G90" s="98"/>
      <c r="H90" s="94"/>
      <c r="I90" s="94"/>
      <c r="J90" s="89"/>
      <c r="L90" s="93"/>
      <c r="M90" s="92"/>
      <c r="N90" s="98"/>
      <c r="O90" s="98"/>
      <c r="P90" s="98"/>
      <c r="Q90" s="98"/>
      <c r="R90" s="92"/>
      <c r="S90" s="98"/>
      <c r="T90" s="98"/>
      <c r="U90" s="98"/>
      <c r="V90" s="98"/>
      <c r="W90" s="92"/>
      <c r="X90" s="91"/>
      <c r="Y90" s="98"/>
      <c r="Z90" s="90"/>
      <c r="AA90" s="89"/>
    </row>
    <row r="91" spans="1:27" x14ac:dyDescent="0.25">
      <c r="A91" s="238"/>
      <c r="B91" s="240"/>
      <c r="C91" s="210"/>
      <c r="D91" s="98"/>
      <c r="E91" s="98"/>
      <c r="F91" s="98"/>
      <c r="G91" s="98"/>
      <c r="H91" s="94"/>
      <c r="I91" s="94"/>
      <c r="J91" s="89"/>
      <c r="L91" s="93"/>
      <c r="M91" s="92"/>
      <c r="N91" s="98"/>
      <c r="O91" s="98"/>
      <c r="P91" s="98"/>
      <c r="Q91" s="98"/>
      <c r="R91" s="92"/>
      <c r="S91" s="98"/>
      <c r="T91" s="98"/>
      <c r="U91" s="98"/>
      <c r="V91" s="98"/>
      <c r="W91" s="92"/>
      <c r="X91" s="91"/>
      <c r="Y91" s="98"/>
      <c r="Z91" s="90"/>
      <c r="AA91" s="89"/>
    </row>
    <row r="92" spans="1:27" ht="30" x14ac:dyDescent="0.25">
      <c r="A92" s="238"/>
      <c r="B92" s="240"/>
      <c r="C92" s="210"/>
      <c r="D92" s="98" t="s">
        <v>981</v>
      </c>
      <c r="E92" s="98"/>
      <c r="F92" s="98"/>
      <c r="G92" s="98"/>
      <c r="H92" s="94"/>
      <c r="I92" s="94"/>
      <c r="J92" s="89"/>
      <c r="L92" s="93"/>
      <c r="M92" s="92"/>
      <c r="N92" s="98"/>
      <c r="O92" s="98"/>
      <c r="P92" s="98"/>
      <c r="Q92" s="98"/>
      <c r="R92" s="92"/>
      <c r="S92" s="98"/>
      <c r="T92" s="98"/>
      <c r="U92" s="98"/>
      <c r="V92" s="98"/>
      <c r="W92" s="92"/>
      <c r="X92" s="91"/>
      <c r="Y92" s="98"/>
      <c r="Z92" s="90"/>
      <c r="AA92" s="89"/>
    </row>
    <row r="93" spans="1:27" x14ac:dyDescent="0.25">
      <c r="A93" s="238"/>
      <c r="B93" s="240"/>
      <c r="C93" s="210"/>
      <c r="D93" s="98"/>
      <c r="E93" s="98"/>
      <c r="F93" s="98"/>
      <c r="G93" s="98"/>
      <c r="H93" s="94"/>
      <c r="I93" s="94"/>
      <c r="J93" s="89"/>
      <c r="L93" s="93"/>
      <c r="M93" s="92"/>
      <c r="N93" s="98"/>
      <c r="O93" s="98"/>
      <c r="P93" s="98"/>
      <c r="Q93" s="98"/>
      <c r="R93" s="92"/>
      <c r="S93" s="98"/>
      <c r="T93" s="98"/>
      <c r="U93" s="98"/>
      <c r="V93" s="98"/>
      <c r="W93" s="92"/>
      <c r="X93" s="91"/>
      <c r="Y93" s="98"/>
      <c r="Z93" s="90"/>
      <c r="AA93" s="89"/>
    </row>
    <row r="94" spans="1:27" x14ac:dyDescent="0.25">
      <c r="A94" s="238"/>
      <c r="B94" s="240"/>
      <c r="C94" s="210"/>
      <c r="D94" s="98"/>
      <c r="E94" s="98"/>
      <c r="F94" s="98"/>
      <c r="G94" s="98"/>
      <c r="H94" s="94"/>
      <c r="I94" s="94"/>
      <c r="J94" s="89"/>
      <c r="L94" s="93"/>
      <c r="M94" s="92"/>
      <c r="N94" s="98"/>
      <c r="O94" s="98"/>
      <c r="P94" s="98"/>
      <c r="Q94" s="98"/>
      <c r="R94" s="92"/>
      <c r="S94" s="98"/>
      <c r="T94" s="98"/>
      <c r="U94" s="98"/>
      <c r="V94" s="98"/>
      <c r="W94" s="92"/>
      <c r="X94" s="91"/>
      <c r="Y94" s="98"/>
      <c r="Z94" s="90"/>
      <c r="AA94" s="89"/>
    </row>
    <row r="95" spans="1:27" x14ac:dyDescent="0.25">
      <c r="A95" s="238"/>
      <c r="B95" s="240"/>
      <c r="C95" s="210"/>
      <c r="D95" s="98"/>
      <c r="E95" s="98"/>
      <c r="F95" s="98"/>
      <c r="G95" s="98"/>
      <c r="H95" s="94"/>
      <c r="I95" s="94"/>
      <c r="J95" s="89"/>
      <c r="L95" s="93"/>
      <c r="M95" s="92"/>
      <c r="N95" s="98"/>
      <c r="O95" s="98"/>
      <c r="P95" s="98"/>
      <c r="Q95" s="98"/>
      <c r="R95" s="92"/>
      <c r="S95" s="98"/>
      <c r="T95" s="98"/>
      <c r="U95" s="98"/>
      <c r="V95" s="98"/>
      <c r="W95" s="92"/>
      <c r="X95" s="91"/>
      <c r="Y95" s="98"/>
      <c r="Z95" s="90"/>
      <c r="AA95" s="89"/>
    </row>
    <row r="96" spans="1:27" x14ac:dyDescent="0.25">
      <c r="A96" s="238"/>
      <c r="B96" s="240"/>
      <c r="C96" s="210"/>
      <c r="D96" s="98"/>
      <c r="E96" s="98"/>
      <c r="F96" s="98"/>
      <c r="G96" s="98"/>
      <c r="H96" s="94"/>
      <c r="I96" s="94"/>
      <c r="J96" s="89"/>
      <c r="L96" s="93"/>
      <c r="M96" s="92"/>
      <c r="N96" s="98"/>
      <c r="O96" s="98"/>
      <c r="P96" s="98"/>
      <c r="Q96" s="98"/>
      <c r="R96" s="92"/>
      <c r="S96" s="98"/>
      <c r="T96" s="98"/>
      <c r="U96" s="98"/>
      <c r="V96" s="98"/>
      <c r="W96" s="92"/>
      <c r="X96" s="91"/>
      <c r="Y96" s="98"/>
      <c r="Z96" s="90"/>
      <c r="AA96" s="89"/>
    </row>
    <row r="97" spans="1:27" x14ac:dyDescent="0.25">
      <c r="A97" s="238"/>
      <c r="B97" s="240"/>
      <c r="C97" s="210" t="s">
        <v>980</v>
      </c>
      <c r="D97" s="98"/>
      <c r="E97" s="98"/>
      <c r="F97" s="98"/>
      <c r="G97" s="98"/>
      <c r="H97" s="94"/>
      <c r="I97" s="94"/>
      <c r="J97" s="89"/>
      <c r="L97" s="93"/>
      <c r="M97" s="92"/>
      <c r="N97" s="98"/>
      <c r="O97" s="98"/>
      <c r="P97" s="98"/>
      <c r="Q97" s="98"/>
      <c r="R97" s="92"/>
      <c r="S97" s="98"/>
      <c r="T97" s="98"/>
      <c r="U97" s="98"/>
      <c r="V97" s="98"/>
      <c r="W97" s="92"/>
      <c r="X97" s="91"/>
      <c r="Y97" s="98"/>
      <c r="Z97" s="90"/>
      <c r="AA97" s="89"/>
    </row>
    <row r="98" spans="1:27" x14ac:dyDescent="0.25">
      <c r="A98" s="238"/>
      <c r="B98" s="240"/>
      <c r="C98" s="210"/>
      <c r="D98" s="98"/>
      <c r="E98" s="98"/>
      <c r="F98" s="98"/>
      <c r="G98" s="98"/>
      <c r="H98" s="94"/>
      <c r="I98" s="94"/>
      <c r="J98" s="89"/>
      <c r="L98" s="93"/>
      <c r="M98" s="92"/>
      <c r="N98" s="98"/>
      <c r="O98" s="98"/>
      <c r="P98" s="98"/>
      <c r="Q98" s="98"/>
      <c r="R98" s="92"/>
      <c r="S98" s="98"/>
      <c r="T98" s="98"/>
      <c r="U98" s="98"/>
      <c r="V98" s="98"/>
      <c r="W98" s="92"/>
      <c r="X98" s="91"/>
      <c r="Y98" s="98"/>
      <c r="Z98" s="90"/>
      <c r="AA98" s="89"/>
    </row>
    <row r="99" spans="1:27" x14ac:dyDescent="0.25">
      <c r="A99" s="238"/>
      <c r="B99" s="240"/>
      <c r="C99" s="210"/>
      <c r="D99" s="98"/>
      <c r="E99" s="98"/>
      <c r="F99" s="98"/>
      <c r="G99" s="98"/>
      <c r="H99" s="94"/>
      <c r="I99" s="94"/>
      <c r="J99" s="89"/>
      <c r="L99" s="93"/>
      <c r="M99" s="92"/>
      <c r="N99" s="98"/>
      <c r="O99" s="98"/>
      <c r="P99" s="98"/>
      <c r="Q99" s="98"/>
      <c r="R99" s="92"/>
      <c r="S99" s="98"/>
      <c r="T99" s="98"/>
      <c r="U99" s="98"/>
      <c r="V99" s="98"/>
      <c r="W99" s="92"/>
      <c r="X99" s="91"/>
      <c r="Y99" s="98"/>
      <c r="Z99" s="90"/>
      <c r="AA99" s="89"/>
    </row>
    <row r="100" spans="1:27" x14ac:dyDescent="0.25">
      <c r="A100" s="238"/>
      <c r="B100" s="240"/>
      <c r="C100" s="210"/>
      <c r="D100" s="98"/>
      <c r="E100" s="98"/>
      <c r="F100" s="98"/>
      <c r="G100" s="98"/>
      <c r="H100" s="94"/>
      <c r="I100" s="94"/>
      <c r="J100" s="89"/>
      <c r="L100" s="93"/>
      <c r="M100" s="92"/>
      <c r="N100" s="98"/>
      <c r="O100" s="98"/>
      <c r="P100" s="98"/>
      <c r="Q100" s="98"/>
      <c r="R100" s="92"/>
      <c r="S100" s="98"/>
      <c r="T100" s="98"/>
      <c r="U100" s="98"/>
      <c r="V100" s="98"/>
      <c r="W100" s="92"/>
      <c r="X100" s="91"/>
      <c r="Y100" s="98"/>
      <c r="Z100" s="90"/>
      <c r="AA100" s="89"/>
    </row>
    <row r="101" spans="1:27" x14ac:dyDescent="0.25">
      <c r="A101" s="238"/>
      <c r="B101" s="240"/>
      <c r="C101" s="210"/>
      <c r="D101" s="98"/>
      <c r="E101" s="98"/>
      <c r="F101" s="98"/>
      <c r="G101" s="98"/>
      <c r="H101" s="94"/>
      <c r="I101" s="94"/>
      <c r="J101" s="89"/>
      <c r="L101" s="93"/>
      <c r="M101" s="92"/>
      <c r="N101" s="98"/>
      <c r="O101" s="98"/>
      <c r="P101" s="98"/>
      <c r="Q101" s="98"/>
      <c r="R101" s="92"/>
      <c r="S101" s="98"/>
      <c r="T101" s="98"/>
      <c r="U101" s="98"/>
      <c r="V101" s="98"/>
      <c r="W101" s="92"/>
      <c r="X101" s="91"/>
      <c r="Y101" s="98"/>
      <c r="Z101" s="90"/>
      <c r="AA101" s="89"/>
    </row>
    <row r="102" spans="1:27" x14ac:dyDescent="0.25">
      <c r="A102" s="238"/>
      <c r="B102" s="240"/>
      <c r="C102" s="210"/>
      <c r="D102" s="98"/>
      <c r="E102" s="98"/>
      <c r="F102" s="98"/>
      <c r="G102" s="98"/>
      <c r="H102" s="94"/>
      <c r="I102" s="94"/>
      <c r="J102" s="89"/>
      <c r="L102" s="93"/>
      <c r="M102" s="92"/>
      <c r="N102" s="98"/>
      <c r="O102" s="98"/>
      <c r="P102" s="98"/>
      <c r="Q102" s="98"/>
      <c r="R102" s="92"/>
      <c r="S102" s="98"/>
      <c r="T102" s="98"/>
      <c r="U102" s="98"/>
      <c r="V102" s="98"/>
      <c r="W102" s="92"/>
      <c r="X102" s="91"/>
      <c r="Y102" s="98"/>
      <c r="Z102" s="90"/>
      <c r="AA102" s="89"/>
    </row>
    <row r="103" spans="1:27" x14ac:dyDescent="0.25">
      <c r="A103" s="238">
        <v>3</v>
      </c>
      <c r="B103" s="237" t="s">
        <v>979</v>
      </c>
      <c r="C103" s="213" t="s">
        <v>140</v>
      </c>
      <c r="D103" s="98" t="s">
        <v>978</v>
      </c>
      <c r="E103" s="98" t="s">
        <v>972</v>
      </c>
      <c r="F103" s="98"/>
      <c r="G103" s="98" t="s">
        <v>861</v>
      </c>
      <c r="H103" s="100">
        <f>I103*J103</f>
        <v>0</v>
      </c>
      <c r="I103" s="100">
        <f>X103*Z103+Y103</f>
        <v>8.5504607999999998</v>
      </c>
      <c r="J103" s="89"/>
      <c r="L103" s="93">
        <v>4</v>
      </c>
      <c r="M103" s="92" t="s">
        <v>958</v>
      </c>
      <c r="N103" s="98"/>
      <c r="O103" s="98"/>
      <c r="P103" s="98"/>
      <c r="Q103" s="98"/>
      <c r="R103" s="92"/>
      <c r="S103" s="98"/>
      <c r="T103" s="98"/>
      <c r="U103" s="98"/>
      <c r="V103" s="98"/>
      <c r="W103" s="92"/>
      <c r="X103" s="91">
        <f>(L103*M103+L104*M104+L105*M105)*6</f>
        <v>27.887999999999998</v>
      </c>
      <c r="Y103" s="98">
        <f>(P103*Q103*R103+V103*W103)*6</f>
        <v>0</v>
      </c>
      <c r="Z103" s="90">
        <v>0.30659999999999998</v>
      </c>
      <c r="AA103" s="89"/>
    </row>
    <row r="104" spans="1:27" ht="30" x14ac:dyDescent="0.25">
      <c r="A104" s="238"/>
      <c r="B104" s="237"/>
      <c r="C104" s="214"/>
      <c r="D104" s="98"/>
      <c r="E104" s="98" t="s">
        <v>960</v>
      </c>
      <c r="F104" s="98"/>
      <c r="G104" s="98"/>
      <c r="H104" s="94"/>
      <c r="I104" s="94"/>
      <c r="J104" s="89"/>
      <c r="L104" s="93">
        <v>8</v>
      </c>
      <c r="M104" s="92" t="s">
        <v>958</v>
      </c>
      <c r="N104" s="98"/>
      <c r="O104" s="98"/>
      <c r="P104" s="98"/>
      <c r="Q104" s="98"/>
      <c r="R104" s="92"/>
      <c r="S104" s="98"/>
      <c r="T104" s="98"/>
      <c r="U104" s="98"/>
      <c r="V104" s="98"/>
      <c r="W104" s="92"/>
      <c r="X104" s="91"/>
      <c r="Y104" s="98"/>
      <c r="Z104" s="90"/>
      <c r="AA104" s="89"/>
    </row>
    <row r="105" spans="1:27" x14ac:dyDescent="0.25">
      <c r="A105" s="238"/>
      <c r="B105" s="237"/>
      <c r="C105" s="214"/>
      <c r="D105" s="98"/>
      <c r="E105" s="98" t="s">
        <v>975</v>
      </c>
      <c r="F105" s="98"/>
      <c r="G105" s="98"/>
      <c r="H105" s="94"/>
      <c r="I105" s="94"/>
      <c r="J105" s="89"/>
      <c r="L105" s="93">
        <v>16</v>
      </c>
      <c r="M105" s="92" t="s">
        <v>958</v>
      </c>
      <c r="N105" s="98"/>
      <c r="O105" s="98"/>
      <c r="P105" s="98"/>
      <c r="Q105" s="98"/>
      <c r="R105" s="92"/>
      <c r="S105" s="98"/>
      <c r="T105" s="98"/>
      <c r="U105" s="98"/>
      <c r="V105" s="98"/>
      <c r="W105" s="92"/>
      <c r="X105" s="91"/>
      <c r="Y105" s="98"/>
      <c r="Z105" s="90"/>
      <c r="AA105" s="89"/>
    </row>
    <row r="106" spans="1:27" ht="30" x14ac:dyDescent="0.25">
      <c r="A106" s="238"/>
      <c r="B106" s="237"/>
      <c r="C106" s="214"/>
      <c r="D106" s="98" t="s">
        <v>977</v>
      </c>
      <c r="E106" s="98" t="s">
        <v>970</v>
      </c>
      <c r="F106" s="98"/>
      <c r="G106" s="98" t="s">
        <v>861</v>
      </c>
      <c r="H106" s="100">
        <f>I106*J106</f>
        <v>0</v>
      </c>
      <c r="I106" s="100">
        <f>X106*Z106+Y106</f>
        <v>14.657932799999999</v>
      </c>
      <c r="J106" s="89"/>
      <c r="L106" s="93">
        <v>8</v>
      </c>
      <c r="M106" s="92" t="s">
        <v>958</v>
      </c>
      <c r="N106" s="98"/>
      <c r="O106" s="98"/>
      <c r="P106" s="98"/>
      <c r="Q106" s="98"/>
      <c r="R106" s="92"/>
      <c r="S106" s="98"/>
      <c r="T106" s="98"/>
      <c r="U106" s="98"/>
      <c r="V106" s="98"/>
      <c r="W106" s="92"/>
      <c r="X106" s="91">
        <f>(L106*M106+L107*M107+L108*M108)*6</f>
        <v>47.808</v>
      </c>
      <c r="Y106" s="98">
        <f>(P106*Q106*R106+V106*W106)*6</f>
        <v>0</v>
      </c>
      <c r="Z106" s="90">
        <v>0.30659999999999998</v>
      </c>
      <c r="AA106" s="89"/>
    </row>
    <row r="107" spans="1:27" ht="30" x14ac:dyDescent="0.25">
      <c r="A107" s="238"/>
      <c r="B107" s="237"/>
      <c r="C107" s="214"/>
      <c r="D107" s="98"/>
      <c r="E107" s="98" t="s">
        <v>960</v>
      </c>
      <c r="F107" s="98"/>
      <c r="G107" s="98"/>
      <c r="H107" s="94"/>
      <c r="I107" s="94"/>
      <c r="J107" s="89"/>
      <c r="L107" s="93">
        <v>16</v>
      </c>
      <c r="M107" s="92" t="s">
        <v>958</v>
      </c>
      <c r="N107" s="98"/>
      <c r="O107" s="98"/>
      <c r="P107" s="98"/>
      <c r="Q107" s="98"/>
      <c r="R107" s="92"/>
      <c r="S107" s="98"/>
      <c r="T107" s="98"/>
      <c r="U107" s="98"/>
      <c r="V107" s="98"/>
      <c r="W107" s="92"/>
      <c r="X107" s="91"/>
      <c r="Y107" s="98"/>
      <c r="Z107" s="90"/>
      <c r="AA107" s="89"/>
    </row>
    <row r="108" spans="1:27" x14ac:dyDescent="0.25">
      <c r="A108" s="238"/>
      <c r="B108" s="237"/>
      <c r="C108" s="214"/>
      <c r="D108" s="98"/>
      <c r="E108" s="98" t="s">
        <v>975</v>
      </c>
      <c r="F108" s="98"/>
      <c r="G108" s="98"/>
      <c r="H108" s="94"/>
      <c r="I108" s="94"/>
      <c r="J108" s="89"/>
      <c r="L108" s="93">
        <v>24</v>
      </c>
      <c r="M108" s="92" t="s">
        <v>958</v>
      </c>
      <c r="N108" s="98"/>
      <c r="O108" s="98"/>
      <c r="P108" s="98"/>
      <c r="Q108" s="98"/>
      <c r="R108" s="92"/>
      <c r="S108" s="98"/>
      <c r="T108" s="98"/>
      <c r="U108" s="98"/>
      <c r="V108" s="98"/>
      <c r="W108" s="92"/>
      <c r="X108" s="91"/>
      <c r="Y108" s="98"/>
      <c r="Z108" s="90"/>
      <c r="AA108" s="89"/>
    </row>
    <row r="109" spans="1:27" ht="30" x14ac:dyDescent="0.25">
      <c r="A109" s="238"/>
      <c r="B109" s="237"/>
      <c r="C109" s="214"/>
      <c r="D109" s="98" t="s">
        <v>976</v>
      </c>
      <c r="E109" s="98" t="s">
        <v>968</v>
      </c>
      <c r="F109" s="98"/>
      <c r="G109" s="98" t="s">
        <v>861</v>
      </c>
      <c r="H109" s="100">
        <f>I109*J109</f>
        <v>0</v>
      </c>
      <c r="I109" s="100">
        <f>X109*Z109+Y109</f>
        <v>29.315865599999999</v>
      </c>
      <c r="J109" s="89"/>
      <c r="L109" s="93">
        <v>16</v>
      </c>
      <c r="M109" s="92" t="s">
        <v>958</v>
      </c>
      <c r="N109" s="98"/>
      <c r="O109" s="98"/>
      <c r="P109" s="98"/>
      <c r="Q109" s="98"/>
      <c r="R109" s="92"/>
      <c r="S109" s="98"/>
      <c r="T109" s="98"/>
      <c r="U109" s="98"/>
      <c r="V109" s="98"/>
      <c r="W109" s="92"/>
      <c r="X109" s="91">
        <f>(L109*M109+L110*M110+L111*M111)*6</f>
        <v>95.616</v>
      </c>
      <c r="Y109" s="98">
        <f>(P109*Q109*R109+V109*W109)*6</f>
        <v>0</v>
      </c>
      <c r="Z109" s="90">
        <v>0.30659999999999998</v>
      </c>
      <c r="AA109" s="89"/>
    </row>
    <row r="110" spans="1:27" ht="30" x14ac:dyDescent="0.25">
      <c r="A110" s="238"/>
      <c r="B110" s="237"/>
      <c r="C110" s="214"/>
      <c r="D110" s="98"/>
      <c r="E110" s="98" t="s">
        <v>960</v>
      </c>
      <c r="F110" s="98"/>
      <c r="G110" s="98"/>
      <c r="H110" s="94"/>
      <c r="I110" s="94"/>
      <c r="J110" s="89"/>
      <c r="L110" s="93">
        <v>32</v>
      </c>
      <c r="M110" s="92" t="s">
        <v>958</v>
      </c>
      <c r="N110" s="98"/>
      <c r="O110" s="98"/>
      <c r="P110" s="98"/>
      <c r="Q110" s="98"/>
      <c r="R110" s="92"/>
      <c r="S110" s="98"/>
      <c r="T110" s="98"/>
      <c r="U110" s="98"/>
      <c r="V110" s="98"/>
      <c r="W110" s="92"/>
      <c r="X110" s="91"/>
      <c r="Y110" s="98"/>
      <c r="Z110" s="90"/>
      <c r="AA110" s="89"/>
    </row>
    <row r="111" spans="1:27" x14ac:dyDescent="0.25">
      <c r="A111" s="238"/>
      <c r="B111" s="237"/>
      <c r="C111" s="215"/>
      <c r="D111" s="98"/>
      <c r="E111" s="98" t="s">
        <v>975</v>
      </c>
      <c r="F111" s="98"/>
      <c r="G111" s="98"/>
      <c r="H111" s="94"/>
      <c r="I111" s="94"/>
      <c r="J111" s="89"/>
      <c r="L111" s="93">
        <v>48</v>
      </c>
      <c r="M111" s="92" t="s">
        <v>958</v>
      </c>
      <c r="N111" s="98"/>
      <c r="O111" s="98"/>
      <c r="P111" s="98"/>
      <c r="Q111" s="98"/>
      <c r="R111" s="92"/>
      <c r="S111" s="98"/>
      <c r="T111" s="98"/>
      <c r="U111" s="98"/>
      <c r="V111" s="98"/>
      <c r="W111" s="92"/>
      <c r="X111" s="91"/>
      <c r="Y111" s="98"/>
      <c r="Z111" s="90"/>
      <c r="AA111" s="89"/>
    </row>
    <row r="112" spans="1:27" x14ac:dyDescent="0.25">
      <c r="A112" s="238"/>
      <c r="B112" s="237"/>
      <c r="C112" s="213" t="s">
        <v>974</v>
      </c>
      <c r="D112" s="98" t="s">
        <v>973</v>
      </c>
      <c r="E112" s="98" t="s">
        <v>972</v>
      </c>
      <c r="F112" s="98"/>
      <c r="G112" s="98" t="s">
        <v>861</v>
      </c>
      <c r="H112" s="100">
        <f>I112*J112</f>
        <v>0</v>
      </c>
      <c r="I112" s="100">
        <f>X112*Z112+Y112</f>
        <v>8.5504607999999998</v>
      </c>
      <c r="J112" s="89"/>
      <c r="L112" s="93">
        <v>4</v>
      </c>
      <c r="M112" s="92" t="s">
        <v>958</v>
      </c>
      <c r="N112" s="98"/>
      <c r="O112" s="98"/>
      <c r="P112" s="98"/>
      <c r="Q112" s="98"/>
      <c r="R112" s="92"/>
      <c r="S112" s="98"/>
      <c r="T112" s="98"/>
      <c r="U112" s="98"/>
      <c r="V112" s="98"/>
      <c r="W112" s="92"/>
      <c r="X112" s="91">
        <f>(L112*M112+L113*M113+L114*M114)*6</f>
        <v>27.887999999999998</v>
      </c>
      <c r="Y112" s="98">
        <f>(P112*Q112*R112+V112*W112)*6</f>
        <v>0</v>
      </c>
      <c r="Z112" s="90">
        <v>0.30659999999999998</v>
      </c>
      <c r="AA112" s="89"/>
    </row>
    <row r="113" spans="1:27" ht="30" x14ac:dyDescent="0.25">
      <c r="A113" s="238"/>
      <c r="B113" s="237"/>
      <c r="C113" s="214"/>
      <c r="D113" s="98"/>
      <c r="E113" s="98" t="s">
        <v>960</v>
      </c>
      <c r="F113" s="98"/>
      <c r="G113" s="98"/>
      <c r="H113" s="94"/>
      <c r="I113" s="94"/>
      <c r="J113" s="89"/>
      <c r="L113" s="93">
        <v>8</v>
      </c>
      <c r="M113" s="92" t="s">
        <v>958</v>
      </c>
      <c r="N113" s="98"/>
      <c r="O113" s="98"/>
      <c r="P113" s="98"/>
      <c r="Q113" s="98"/>
      <c r="R113" s="92"/>
      <c r="S113" s="98"/>
      <c r="T113" s="98"/>
      <c r="U113" s="98"/>
      <c r="V113" s="98"/>
      <c r="W113" s="92"/>
      <c r="X113" s="91"/>
      <c r="Y113" s="98"/>
      <c r="Z113" s="90"/>
      <c r="AA113" s="89"/>
    </row>
    <row r="114" spans="1:27" x14ac:dyDescent="0.25">
      <c r="A114" s="238"/>
      <c r="B114" s="237"/>
      <c r="C114" s="214"/>
      <c r="D114" s="98"/>
      <c r="E114" s="98" t="s">
        <v>967</v>
      </c>
      <c r="F114" s="98"/>
      <c r="G114" s="98"/>
      <c r="H114" s="94"/>
      <c r="I114" s="94"/>
      <c r="J114" s="89"/>
      <c r="L114" s="93">
        <v>16</v>
      </c>
      <c r="M114" s="92" t="s">
        <v>958</v>
      </c>
      <c r="N114" s="98"/>
      <c r="O114" s="98"/>
      <c r="P114" s="98"/>
      <c r="Q114" s="98"/>
      <c r="R114" s="92"/>
      <c r="S114" s="98"/>
      <c r="T114" s="98"/>
      <c r="U114" s="98"/>
      <c r="V114" s="98"/>
      <c r="W114" s="92"/>
      <c r="X114" s="91"/>
      <c r="Y114" s="98"/>
      <c r="Z114" s="90"/>
      <c r="AA114" s="89"/>
    </row>
    <row r="115" spans="1:27" ht="30" x14ac:dyDescent="0.25">
      <c r="A115" s="238"/>
      <c r="B115" s="237"/>
      <c r="C115" s="214"/>
      <c r="D115" s="98" t="s">
        <v>971</v>
      </c>
      <c r="E115" s="98" t="s">
        <v>970</v>
      </c>
      <c r="F115" s="98"/>
      <c r="G115" s="98" t="s">
        <v>861</v>
      </c>
      <c r="H115" s="100">
        <f>I115*J115</f>
        <v>0</v>
      </c>
      <c r="I115" s="100">
        <f>X115*Z115+Y115</f>
        <v>14.657932799999999</v>
      </c>
      <c r="J115" s="89"/>
      <c r="L115" s="93">
        <v>8</v>
      </c>
      <c r="M115" s="92" t="s">
        <v>958</v>
      </c>
      <c r="N115" s="98"/>
      <c r="O115" s="98"/>
      <c r="P115" s="98"/>
      <c r="Q115" s="98"/>
      <c r="R115" s="92"/>
      <c r="S115" s="98"/>
      <c r="T115" s="98"/>
      <c r="U115" s="98"/>
      <c r="V115" s="98"/>
      <c r="W115" s="92"/>
      <c r="X115" s="91">
        <f>(L115*M115+L116*M116+L117*M117)*6</f>
        <v>47.808</v>
      </c>
      <c r="Y115" s="98">
        <f>(P115*Q115*R115+V115*W115)*6</f>
        <v>0</v>
      </c>
      <c r="Z115" s="90">
        <v>0.30659999999999998</v>
      </c>
      <c r="AA115" s="89"/>
    </row>
    <row r="116" spans="1:27" ht="30" x14ac:dyDescent="0.25">
      <c r="A116" s="238"/>
      <c r="B116" s="237"/>
      <c r="C116" s="214"/>
      <c r="D116" s="98"/>
      <c r="E116" s="98" t="s">
        <v>960</v>
      </c>
      <c r="F116" s="98"/>
      <c r="G116" s="98"/>
      <c r="H116" s="94"/>
      <c r="I116" s="94"/>
      <c r="J116" s="89"/>
      <c r="L116" s="93">
        <v>16</v>
      </c>
      <c r="M116" s="92" t="s">
        <v>958</v>
      </c>
      <c r="N116" s="98"/>
      <c r="O116" s="98"/>
      <c r="P116" s="98"/>
      <c r="Q116" s="98"/>
      <c r="R116" s="92"/>
      <c r="S116" s="98"/>
      <c r="T116" s="98"/>
      <c r="U116" s="98"/>
      <c r="V116" s="98"/>
      <c r="W116" s="92"/>
      <c r="X116" s="91"/>
      <c r="Y116" s="98"/>
      <c r="Z116" s="90"/>
      <c r="AA116" s="89"/>
    </row>
    <row r="117" spans="1:27" x14ac:dyDescent="0.25">
      <c r="A117" s="238"/>
      <c r="B117" s="237"/>
      <c r="C117" s="214"/>
      <c r="D117" s="98"/>
      <c r="E117" s="98" t="s">
        <v>967</v>
      </c>
      <c r="F117" s="98"/>
      <c r="G117" s="98"/>
      <c r="H117" s="94"/>
      <c r="I117" s="94"/>
      <c r="J117" s="89"/>
      <c r="L117" s="93">
        <v>24</v>
      </c>
      <c r="M117" s="92" t="s">
        <v>958</v>
      </c>
      <c r="N117" s="98"/>
      <c r="O117" s="98"/>
      <c r="P117" s="98"/>
      <c r="Q117" s="98"/>
      <c r="R117" s="92"/>
      <c r="S117" s="98"/>
      <c r="T117" s="98"/>
      <c r="U117" s="98"/>
      <c r="V117" s="98"/>
      <c r="W117" s="92"/>
      <c r="X117" s="91"/>
      <c r="Y117" s="98"/>
      <c r="Z117" s="90"/>
      <c r="AA117" s="89"/>
    </row>
    <row r="118" spans="1:27" ht="30" x14ac:dyDescent="0.25">
      <c r="A118" s="238"/>
      <c r="B118" s="237"/>
      <c r="C118" s="214"/>
      <c r="D118" s="98" t="s">
        <v>969</v>
      </c>
      <c r="E118" s="98" t="s">
        <v>968</v>
      </c>
      <c r="F118" s="98"/>
      <c r="G118" s="98" t="s">
        <v>861</v>
      </c>
      <c r="H118" s="100">
        <f>I118*J118</f>
        <v>0</v>
      </c>
      <c r="I118" s="100">
        <f>X118*Z118+Y118</f>
        <v>29.315865599999999</v>
      </c>
      <c r="J118" s="89"/>
      <c r="L118" s="93">
        <v>16</v>
      </c>
      <c r="M118" s="92" t="s">
        <v>958</v>
      </c>
      <c r="N118" s="98"/>
      <c r="O118" s="98"/>
      <c r="P118" s="98"/>
      <c r="Q118" s="98"/>
      <c r="R118" s="92"/>
      <c r="S118" s="98"/>
      <c r="T118" s="98"/>
      <c r="U118" s="98"/>
      <c r="V118" s="98"/>
      <c r="W118" s="92"/>
      <c r="X118" s="91">
        <f>(L118*M118+L119*M119+L120*M120)*6</f>
        <v>95.616</v>
      </c>
      <c r="Y118" s="98">
        <f>(P118*Q118*R118+V118*W118)*6</f>
        <v>0</v>
      </c>
      <c r="Z118" s="90">
        <v>0.30659999999999998</v>
      </c>
      <c r="AA118" s="89"/>
    </row>
    <row r="119" spans="1:27" ht="30" x14ac:dyDescent="0.25">
      <c r="A119" s="238"/>
      <c r="B119" s="237"/>
      <c r="C119" s="214"/>
      <c r="D119" s="98"/>
      <c r="E119" s="98" t="s">
        <v>960</v>
      </c>
      <c r="F119" s="98"/>
      <c r="G119" s="98"/>
      <c r="H119" s="94"/>
      <c r="I119" s="94"/>
      <c r="J119" s="89"/>
      <c r="L119" s="93">
        <v>32</v>
      </c>
      <c r="M119" s="92" t="s">
        <v>958</v>
      </c>
      <c r="N119" s="98"/>
      <c r="O119" s="98"/>
      <c r="P119" s="98"/>
      <c r="Q119" s="98"/>
      <c r="R119" s="92"/>
      <c r="S119" s="98"/>
      <c r="T119" s="98"/>
      <c r="U119" s="98"/>
      <c r="V119" s="98"/>
      <c r="W119" s="92"/>
      <c r="X119" s="91"/>
      <c r="Y119" s="98"/>
      <c r="Z119" s="90"/>
      <c r="AA119" s="89"/>
    </row>
    <row r="120" spans="1:27" x14ac:dyDescent="0.25">
      <c r="A120" s="238"/>
      <c r="B120" s="237"/>
      <c r="C120" s="215"/>
      <c r="D120" s="98"/>
      <c r="E120" s="98" t="s">
        <v>967</v>
      </c>
      <c r="F120" s="98"/>
      <c r="G120" s="98"/>
      <c r="H120" s="94"/>
      <c r="I120" s="94"/>
      <c r="J120" s="89"/>
      <c r="L120" s="93">
        <v>48</v>
      </c>
      <c r="M120" s="92" t="s">
        <v>958</v>
      </c>
      <c r="N120" s="98"/>
      <c r="O120" s="98"/>
      <c r="P120" s="98"/>
      <c r="Q120" s="98"/>
      <c r="R120" s="92"/>
      <c r="S120" s="98"/>
      <c r="T120" s="98"/>
      <c r="U120" s="98"/>
      <c r="V120" s="98"/>
      <c r="W120" s="92"/>
      <c r="X120" s="91"/>
      <c r="Y120" s="98"/>
      <c r="Z120" s="90"/>
      <c r="AA120" s="89"/>
    </row>
    <row r="121" spans="1:27" x14ac:dyDescent="0.25">
      <c r="A121" s="238"/>
      <c r="B121" s="237"/>
      <c r="C121" s="213" t="s">
        <v>966</v>
      </c>
      <c r="D121" s="98" t="s">
        <v>965</v>
      </c>
      <c r="E121" s="98" t="s">
        <v>964</v>
      </c>
      <c r="F121" s="98"/>
      <c r="G121" s="98" t="s">
        <v>861</v>
      </c>
      <c r="H121" s="100">
        <f>I121*J121</f>
        <v>0</v>
      </c>
      <c r="I121" s="100">
        <f>X121*Z121+Y121</f>
        <v>8.5504607999999998</v>
      </c>
      <c r="J121" s="89"/>
      <c r="L121" s="93">
        <v>4</v>
      </c>
      <c r="M121" s="92" t="s">
        <v>958</v>
      </c>
      <c r="N121" s="98"/>
      <c r="O121" s="98"/>
      <c r="P121" s="98"/>
      <c r="Q121" s="98"/>
      <c r="R121" s="92"/>
      <c r="S121" s="98"/>
      <c r="T121" s="98"/>
      <c r="U121" s="98"/>
      <c r="V121" s="98"/>
      <c r="W121" s="92"/>
      <c r="X121" s="91">
        <f>(L121*M121+L122*M122+L123*M123)*6</f>
        <v>27.887999999999998</v>
      </c>
      <c r="Y121" s="98">
        <f>(P121*Q121*R121+V121*W121)*6</f>
        <v>0</v>
      </c>
      <c r="Z121" s="90">
        <v>0.30659999999999998</v>
      </c>
      <c r="AA121" s="89"/>
    </row>
    <row r="122" spans="1:27" ht="30" x14ac:dyDescent="0.25">
      <c r="A122" s="238"/>
      <c r="B122" s="237"/>
      <c r="C122" s="214"/>
      <c r="D122" s="98"/>
      <c r="E122" s="98" t="s">
        <v>960</v>
      </c>
      <c r="F122" s="98"/>
      <c r="G122" s="98"/>
      <c r="H122" s="94"/>
      <c r="I122" s="94"/>
      <c r="J122" s="89"/>
      <c r="L122" s="93">
        <v>8</v>
      </c>
      <c r="M122" s="92" t="s">
        <v>958</v>
      </c>
      <c r="N122" s="98"/>
      <c r="O122" s="98"/>
      <c r="P122" s="98"/>
      <c r="Q122" s="98"/>
      <c r="R122" s="92"/>
      <c r="S122" s="98"/>
      <c r="T122" s="98"/>
      <c r="U122" s="98"/>
      <c r="V122" s="98"/>
      <c r="W122" s="92"/>
      <c r="X122" s="91"/>
      <c r="Y122" s="98"/>
      <c r="Z122" s="90"/>
      <c r="AA122" s="89"/>
    </row>
    <row r="123" spans="1:27" x14ac:dyDescent="0.25">
      <c r="A123" s="238"/>
      <c r="B123" s="237"/>
      <c r="C123" s="214"/>
      <c r="D123" s="98"/>
      <c r="E123" s="98" t="s">
        <v>959</v>
      </c>
      <c r="F123" s="98"/>
      <c r="G123" s="98"/>
      <c r="H123" s="94"/>
      <c r="I123" s="94"/>
      <c r="J123" s="89"/>
      <c r="L123" s="93">
        <v>16</v>
      </c>
      <c r="M123" s="92" t="s">
        <v>958</v>
      </c>
      <c r="N123" s="98"/>
      <c r="O123" s="98"/>
      <c r="P123" s="98"/>
      <c r="Q123" s="98"/>
      <c r="R123" s="92"/>
      <c r="S123" s="98"/>
      <c r="T123" s="98"/>
      <c r="U123" s="98"/>
      <c r="V123" s="98"/>
      <c r="W123" s="92"/>
      <c r="X123" s="91"/>
      <c r="Y123" s="98"/>
      <c r="Z123" s="90"/>
      <c r="AA123" s="89"/>
    </row>
    <row r="124" spans="1:27" x14ac:dyDescent="0.25">
      <c r="A124" s="238"/>
      <c r="B124" s="237"/>
      <c r="C124" s="214"/>
      <c r="D124" s="98" t="s">
        <v>963</v>
      </c>
      <c r="E124" s="98" t="s">
        <v>961</v>
      </c>
      <c r="F124" s="98"/>
      <c r="G124" s="98" t="s">
        <v>861</v>
      </c>
      <c r="H124" s="100">
        <f>I124*J124</f>
        <v>0</v>
      </c>
      <c r="I124" s="100">
        <f>X124*Z124+Y124</f>
        <v>14.657932799999999</v>
      </c>
      <c r="J124" s="89"/>
      <c r="L124" s="93">
        <v>8</v>
      </c>
      <c r="M124" s="92" t="s">
        <v>958</v>
      </c>
      <c r="N124" s="98"/>
      <c r="O124" s="98"/>
      <c r="P124" s="98"/>
      <c r="Q124" s="98"/>
      <c r="R124" s="92"/>
      <c r="S124" s="98"/>
      <c r="T124" s="98"/>
      <c r="U124" s="98"/>
      <c r="V124" s="98"/>
      <c r="W124" s="92"/>
      <c r="X124" s="91">
        <f>(L124*M124+L125*M125+L126*M126)*6</f>
        <v>47.808</v>
      </c>
      <c r="Y124" s="98">
        <f>(P124*Q124*R124+V124*W124)*6</f>
        <v>0</v>
      </c>
      <c r="Z124" s="90">
        <v>0.30659999999999998</v>
      </c>
      <c r="AA124" s="89"/>
    </row>
    <row r="125" spans="1:27" ht="30" x14ac:dyDescent="0.25">
      <c r="A125" s="238"/>
      <c r="B125" s="237"/>
      <c r="C125" s="214"/>
      <c r="D125" s="98"/>
      <c r="E125" s="98" t="s">
        <v>960</v>
      </c>
      <c r="F125" s="98"/>
      <c r="G125" s="98"/>
      <c r="H125" s="94"/>
      <c r="I125" s="94"/>
      <c r="J125" s="89"/>
      <c r="L125" s="93">
        <v>16</v>
      </c>
      <c r="M125" s="92" t="s">
        <v>958</v>
      </c>
      <c r="N125" s="98"/>
      <c r="O125" s="98"/>
      <c r="P125" s="98"/>
      <c r="Q125" s="98"/>
      <c r="R125" s="92"/>
      <c r="S125" s="98"/>
      <c r="T125" s="98"/>
      <c r="U125" s="98"/>
      <c r="V125" s="98"/>
      <c r="W125" s="92"/>
      <c r="X125" s="91"/>
      <c r="Y125" s="98"/>
      <c r="Z125" s="90"/>
      <c r="AA125" s="89"/>
    </row>
    <row r="126" spans="1:27" x14ac:dyDescent="0.25">
      <c r="A126" s="238"/>
      <c r="B126" s="237"/>
      <c r="C126" s="214"/>
      <c r="D126" s="98"/>
      <c r="E126" s="98" t="s">
        <v>959</v>
      </c>
      <c r="F126" s="98"/>
      <c r="G126" s="98"/>
      <c r="H126" s="94"/>
      <c r="I126" s="94"/>
      <c r="J126" s="89"/>
      <c r="L126" s="93">
        <v>24</v>
      </c>
      <c r="M126" s="92" t="s">
        <v>958</v>
      </c>
      <c r="N126" s="98"/>
      <c r="O126" s="98"/>
      <c r="P126" s="98"/>
      <c r="Q126" s="98"/>
      <c r="R126" s="92"/>
      <c r="S126" s="98"/>
      <c r="T126" s="98"/>
      <c r="U126" s="98"/>
      <c r="V126" s="98"/>
      <c r="W126" s="92"/>
      <c r="X126" s="91"/>
      <c r="Y126" s="98"/>
      <c r="Z126" s="90"/>
      <c r="AA126" s="89"/>
    </row>
    <row r="127" spans="1:27" ht="30" x14ac:dyDescent="0.25">
      <c r="A127" s="238"/>
      <c r="B127" s="237"/>
      <c r="C127" s="214"/>
      <c r="D127" s="98" t="s">
        <v>962</v>
      </c>
      <c r="E127" s="98" t="s">
        <v>961</v>
      </c>
      <c r="F127" s="98"/>
      <c r="G127" s="98" t="s">
        <v>861</v>
      </c>
      <c r="H127" s="100">
        <f>I127*J127</f>
        <v>0</v>
      </c>
      <c r="I127" s="100">
        <f>X127*Z127+Y127</f>
        <v>29.315865599999999</v>
      </c>
      <c r="J127" s="89"/>
      <c r="L127" s="93">
        <v>16</v>
      </c>
      <c r="M127" s="92" t="s">
        <v>958</v>
      </c>
      <c r="N127" s="98"/>
      <c r="O127" s="98"/>
      <c r="P127" s="98"/>
      <c r="Q127" s="98"/>
      <c r="R127" s="92"/>
      <c r="S127" s="98"/>
      <c r="T127" s="98"/>
      <c r="U127" s="98"/>
      <c r="V127" s="98"/>
      <c r="W127" s="92"/>
      <c r="X127" s="91">
        <f>(L127*M127+L128*M128+L129*M129)*6</f>
        <v>95.616</v>
      </c>
      <c r="Y127" s="98">
        <f>(P127*Q127*R127+V127*W127)*6</f>
        <v>0</v>
      </c>
      <c r="Z127" s="90">
        <v>0.30659999999999998</v>
      </c>
      <c r="AA127" s="89"/>
    </row>
    <row r="128" spans="1:27" ht="30" x14ac:dyDescent="0.25">
      <c r="A128" s="238"/>
      <c r="B128" s="237"/>
      <c r="C128" s="214"/>
      <c r="D128" s="98"/>
      <c r="E128" s="98" t="s">
        <v>960</v>
      </c>
      <c r="F128" s="98"/>
      <c r="G128" s="98"/>
      <c r="H128" s="94"/>
      <c r="I128" s="94"/>
      <c r="J128" s="89"/>
      <c r="L128" s="93">
        <v>32</v>
      </c>
      <c r="M128" s="92" t="s">
        <v>958</v>
      </c>
      <c r="N128" s="98"/>
      <c r="O128" s="98"/>
      <c r="P128" s="98"/>
      <c r="Q128" s="98"/>
      <c r="R128" s="92"/>
      <c r="S128" s="98"/>
      <c r="T128" s="98"/>
      <c r="U128" s="98"/>
      <c r="V128" s="98"/>
      <c r="W128" s="92"/>
      <c r="X128" s="91"/>
      <c r="Y128" s="98"/>
      <c r="Z128" s="90"/>
      <c r="AA128" s="89"/>
    </row>
    <row r="129" spans="1:29" x14ac:dyDescent="0.25">
      <c r="A129" s="238"/>
      <c r="B129" s="237"/>
      <c r="C129" s="215"/>
      <c r="D129" s="98"/>
      <c r="E129" s="98" t="s">
        <v>959</v>
      </c>
      <c r="F129" s="98"/>
      <c r="G129" s="98"/>
      <c r="H129" s="94"/>
      <c r="I129" s="94"/>
      <c r="J129" s="89"/>
      <c r="L129" s="93">
        <v>48</v>
      </c>
      <c r="M129" s="92" t="s">
        <v>958</v>
      </c>
      <c r="N129" s="98"/>
      <c r="O129" s="98"/>
      <c r="P129" s="98"/>
      <c r="Q129" s="98"/>
      <c r="R129" s="92"/>
      <c r="S129" s="98"/>
      <c r="T129" s="98"/>
      <c r="U129" s="98"/>
      <c r="V129" s="98"/>
      <c r="W129" s="92"/>
      <c r="X129" s="91"/>
      <c r="Y129" s="98"/>
      <c r="Z129" s="90"/>
      <c r="AA129" s="89"/>
    </row>
    <row r="130" spans="1:29" x14ac:dyDescent="0.25">
      <c r="A130" s="238">
        <v>4</v>
      </c>
      <c r="B130" s="237" t="s">
        <v>957</v>
      </c>
      <c r="C130" s="213" t="s">
        <v>956</v>
      </c>
      <c r="D130" s="98"/>
      <c r="E130" s="98"/>
      <c r="F130" s="98"/>
      <c r="G130" s="98"/>
      <c r="H130" s="94"/>
      <c r="I130" s="94"/>
      <c r="J130" s="89"/>
      <c r="L130" s="93"/>
      <c r="M130" s="92"/>
      <c r="N130" s="98"/>
      <c r="O130" s="98"/>
      <c r="P130" s="98"/>
      <c r="Q130" s="98"/>
      <c r="R130" s="92"/>
      <c r="S130" s="98"/>
      <c r="T130" s="98"/>
      <c r="U130" s="98"/>
      <c r="V130" s="98"/>
      <c r="W130" s="92"/>
      <c r="X130" s="91"/>
      <c r="Y130" s="98"/>
      <c r="Z130" s="90"/>
      <c r="AA130" s="89"/>
    </row>
    <row r="131" spans="1:29" x14ac:dyDescent="0.25">
      <c r="A131" s="238"/>
      <c r="B131" s="237"/>
      <c r="C131" s="214"/>
      <c r="D131" s="98"/>
      <c r="E131" s="98"/>
      <c r="F131" s="98"/>
      <c r="G131" s="98"/>
      <c r="H131" s="94"/>
      <c r="I131" s="94"/>
      <c r="J131" s="89"/>
      <c r="L131" s="93"/>
      <c r="M131" s="92"/>
      <c r="N131" s="98"/>
      <c r="O131" s="98"/>
      <c r="P131" s="98"/>
      <c r="Q131" s="98"/>
      <c r="R131" s="92"/>
      <c r="S131" s="98"/>
      <c r="T131" s="98"/>
      <c r="U131" s="98"/>
      <c r="V131" s="98"/>
      <c r="W131" s="92"/>
      <c r="X131" s="91"/>
      <c r="Y131" s="98"/>
      <c r="Z131" s="90"/>
      <c r="AA131" s="89"/>
    </row>
    <row r="132" spans="1:29" x14ac:dyDescent="0.25">
      <c r="A132" s="238"/>
      <c r="B132" s="237"/>
      <c r="C132" s="214"/>
      <c r="D132" s="98"/>
      <c r="E132" s="98"/>
      <c r="F132" s="98"/>
      <c r="G132" s="98"/>
      <c r="H132" s="94"/>
      <c r="I132" s="94"/>
      <c r="J132" s="89"/>
      <c r="L132" s="93"/>
      <c r="M132" s="92"/>
      <c r="N132" s="98"/>
      <c r="O132" s="98"/>
      <c r="P132" s="98"/>
      <c r="Q132" s="98"/>
      <c r="R132" s="92"/>
      <c r="S132" s="98"/>
      <c r="T132" s="98"/>
      <c r="U132" s="98"/>
      <c r="V132" s="98"/>
      <c r="W132" s="92"/>
      <c r="X132" s="91"/>
      <c r="Y132" s="98"/>
      <c r="Z132" s="90"/>
      <c r="AA132" s="89"/>
    </row>
    <row r="133" spans="1:29" x14ac:dyDescent="0.25">
      <c r="A133" s="238"/>
      <c r="B133" s="237"/>
      <c r="C133" s="214"/>
      <c r="D133" s="98"/>
      <c r="E133" s="98"/>
      <c r="F133" s="98"/>
      <c r="G133" s="98"/>
      <c r="H133" s="94"/>
      <c r="I133" s="94"/>
      <c r="J133" s="89"/>
      <c r="L133" s="93"/>
      <c r="M133" s="92"/>
      <c r="N133" s="98"/>
      <c r="O133" s="98"/>
      <c r="P133" s="98"/>
      <c r="Q133" s="98"/>
      <c r="R133" s="92"/>
      <c r="S133" s="98"/>
      <c r="T133" s="98"/>
      <c r="U133" s="98"/>
      <c r="V133" s="98"/>
      <c r="W133" s="92"/>
      <c r="X133" s="91"/>
      <c r="Y133" s="98"/>
      <c r="Z133" s="90"/>
      <c r="AA133" s="89"/>
    </row>
    <row r="134" spans="1:29" x14ac:dyDescent="0.25">
      <c r="A134" s="238"/>
      <c r="B134" s="237"/>
      <c r="C134" s="214"/>
      <c r="D134" s="98"/>
      <c r="E134" s="98"/>
      <c r="F134" s="98"/>
      <c r="G134" s="98"/>
      <c r="H134" s="94"/>
      <c r="I134" s="94"/>
      <c r="J134" s="89"/>
      <c r="L134" s="93"/>
      <c r="M134" s="92"/>
      <c r="N134" s="98"/>
      <c r="O134" s="98"/>
      <c r="P134" s="98"/>
      <c r="Q134" s="98"/>
      <c r="R134" s="92"/>
      <c r="S134" s="98"/>
      <c r="T134" s="98"/>
      <c r="U134" s="98"/>
      <c r="V134" s="98"/>
      <c r="W134" s="92"/>
      <c r="X134" s="91"/>
      <c r="Y134" s="98"/>
      <c r="Z134" s="90"/>
      <c r="AA134" s="89"/>
    </row>
    <row r="135" spans="1:29" x14ac:dyDescent="0.25">
      <c r="A135" s="238"/>
      <c r="B135" s="237"/>
      <c r="C135" s="215"/>
      <c r="D135" s="98"/>
      <c r="E135" s="98"/>
      <c r="F135" s="98"/>
      <c r="G135" s="98"/>
      <c r="H135" s="94"/>
      <c r="I135" s="94"/>
      <c r="J135" s="89"/>
      <c r="L135" s="93"/>
      <c r="M135" s="92"/>
      <c r="N135" s="98"/>
      <c r="O135" s="98"/>
      <c r="P135" s="98"/>
      <c r="Q135" s="98"/>
      <c r="R135" s="92"/>
      <c r="S135" s="98"/>
      <c r="T135" s="98"/>
      <c r="U135" s="98"/>
      <c r="V135" s="98"/>
      <c r="W135" s="92"/>
      <c r="X135" s="91"/>
      <c r="Y135" s="98"/>
      <c r="Z135" s="90"/>
      <c r="AA135" s="89"/>
    </row>
    <row r="136" spans="1:29" x14ac:dyDescent="0.25">
      <c r="A136" s="238"/>
      <c r="B136" s="237"/>
      <c r="C136" s="230" t="s">
        <v>181</v>
      </c>
      <c r="D136" s="98"/>
      <c r="E136" s="98"/>
      <c r="F136" s="98"/>
      <c r="G136" s="98"/>
      <c r="H136" s="94"/>
      <c r="I136" s="94"/>
      <c r="J136" s="89"/>
      <c r="L136" s="93"/>
      <c r="M136" s="92"/>
      <c r="N136" s="98"/>
      <c r="O136" s="98"/>
      <c r="P136" s="98"/>
      <c r="Q136" s="98"/>
      <c r="R136" s="92"/>
      <c r="S136" s="98"/>
      <c r="T136" s="98"/>
      <c r="U136" s="98"/>
      <c r="V136" s="98"/>
      <c r="W136" s="92"/>
      <c r="X136" s="91"/>
      <c r="Y136" s="98"/>
      <c r="Z136" s="90"/>
      <c r="AA136" s="89"/>
    </row>
    <row r="137" spans="1:29" x14ac:dyDescent="0.25">
      <c r="A137" s="238"/>
      <c r="B137" s="237"/>
      <c r="C137" s="231"/>
      <c r="D137" s="98"/>
      <c r="E137" s="98"/>
      <c r="F137" s="98"/>
      <c r="G137" s="98"/>
      <c r="H137" s="94"/>
      <c r="I137" s="94"/>
      <c r="J137" s="89"/>
      <c r="L137" s="93"/>
      <c r="M137" s="92"/>
      <c r="N137" s="98"/>
      <c r="O137" s="98"/>
      <c r="P137" s="98"/>
      <c r="Q137" s="98"/>
      <c r="R137" s="92"/>
      <c r="S137" s="98"/>
      <c r="T137" s="98"/>
      <c r="U137" s="98"/>
      <c r="V137" s="98"/>
      <c r="W137" s="92"/>
      <c r="X137" s="91"/>
      <c r="Y137" s="98"/>
      <c r="Z137" s="90"/>
      <c r="AA137" s="89"/>
    </row>
    <row r="138" spans="1:29" x14ac:dyDescent="0.25">
      <c r="A138" s="238"/>
      <c r="B138" s="237"/>
      <c r="C138" s="231"/>
      <c r="D138" s="98"/>
      <c r="E138" s="98"/>
      <c r="F138" s="98"/>
      <c r="G138" s="98"/>
      <c r="H138" s="94"/>
      <c r="I138" s="94"/>
      <c r="J138" s="89"/>
      <c r="L138" s="93"/>
      <c r="M138" s="92"/>
      <c r="N138" s="98"/>
      <c r="O138" s="98"/>
      <c r="P138" s="98"/>
      <c r="Q138" s="98"/>
      <c r="R138" s="92"/>
      <c r="S138" s="98"/>
      <c r="T138" s="98"/>
      <c r="U138" s="98"/>
      <c r="V138" s="98"/>
      <c r="W138" s="92"/>
      <c r="X138" s="91"/>
      <c r="Y138" s="98"/>
      <c r="Z138" s="90"/>
      <c r="AA138" s="89"/>
    </row>
    <row r="139" spans="1:29" x14ac:dyDescent="0.25">
      <c r="A139" s="238"/>
      <c r="B139" s="237"/>
      <c r="C139" s="231"/>
      <c r="D139" s="98"/>
      <c r="E139" s="98"/>
      <c r="F139" s="98"/>
      <c r="G139" s="98"/>
      <c r="H139" s="94"/>
      <c r="I139" s="94"/>
      <c r="J139" s="89"/>
      <c r="L139" s="93"/>
      <c r="M139" s="92"/>
      <c r="N139" s="98"/>
      <c r="O139" s="98"/>
      <c r="P139" s="98"/>
      <c r="Q139" s="98"/>
      <c r="R139" s="92"/>
      <c r="S139" s="98"/>
      <c r="T139" s="98"/>
      <c r="U139" s="98"/>
      <c r="V139" s="98"/>
      <c r="W139" s="92"/>
      <c r="X139" s="91"/>
      <c r="Y139" s="98"/>
      <c r="Z139" s="90"/>
      <c r="AA139" s="89"/>
    </row>
    <row r="140" spans="1:29" x14ac:dyDescent="0.25">
      <c r="A140" s="238"/>
      <c r="B140" s="237"/>
      <c r="C140" s="231"/>
      <c r="D140" s="98"/>
      <c r="E140" s="98"/>
      <c r="F140" s="98"/>
      <c r="G140" s="98"/>
      <c r="H140" s="94"/>
      <c r="I140" s="94"/>
      <c r="J140" s="89"/>
      <c r="L140" s="93"/>
      <c r="M140" s="92"/>
      <c r="N140" s="98"/>
      <c r="O140" s="98"/>
      <c r="P140" s="98"/>
      <c r="Q140" s="98"/>
      <c r="R140" s="92"/>
      <c r="S140" s="98"/>
      <c r="T140" s="98"/>
      <c r="U140" s="98"/>
      <c r="V140" s="98"/>
      <c r="W140" s="92"/>
      <c r="X140" s="91"/>
      <c r="Y140" s="98"/>
      <c r="Z140" s="90"/>
      <c r="AA140" s="89"/>
    </row>
    <row r="141" spans="1:29" x14ac:dyDescent="0.25">
      <c r="A141" s="238"/>
      <c r="B141" s="237"/>
      <c r="C141" s="232"/>
      <c r="D141" s="98"/>
      <c r="E141" s="98"/>
      <c r="F141" s="98"/>
      <c r="G141" s="98"/>
      <c r="H141" s="94"/>
      <c r="I141" s="94"/>
      <c r="J141" s="89"/>
      <c r="L141" s="93"/>
      <c r="M141" s="92"/>
      <c r="N141" s="98"/>
      <c r="O141" s="98"/>
      <c r="P141" s="98"/>
      <c r="Q141" s="98"/>
      <c r="R141" s="92"/>
      <c r="S141" s="98"/>
      <c r="T141" s="98"/>
      <c r="U141" s="98"/>
      <c r="V141" s="98"/>
      <c r="W141" s="92"/>
      <c r="X141" s="91"/>
      <c r="Y141" s="98"/>
      <c r="Z141" s="90"/>
      <c r="AA141" s="89"/>
    </row>
    <row r="142" spans="1:29" ht="30" x14ac:dyDescent="0.25">
      <c r="A142" s="221">
        <v>5</v>
      </c>
      <c r="B142" s="224" t="s">
        <v>955</v>
      </c>
      <c r="C142" s="213" t="s">
        <v>954</v>
      </c>
      <c r="D142" s="98" t="s">
        <v>1080</v>
      </c>
      <c r="E142" s="98"/>
      <c r="F142" s="98"/>
      <c r="G142" s="98"/>
      <c r="H142" s="100">
        <f>H143+H145+H148</f>
        <v>116173101.3275812</v>
      </c>
      <c r="I142" s="100">
        <f>(I143*J143+I145*J145+I148*J148)/(J143+J145+J148)</f>
        <v>610.79780581113187</v>
      </c>
      <c r="J142" s="99">
        <v>190199</v>
      </c>
      <c r="L142" s="93"/>
      <c r="M142" s="92"/>
      <c r="N142" s="98"/>
      <c r="O142" s="98"/>
      <c r="P142" s="98"/>
      <c r="Q142" s="98"/>
      <c r="R142" s="92"/>
      <c r="S142" s="98"/>
      <c r="T142" s="98"/>
      <c r="U142" s="98"/>
      <c r="V142" s="98"/>
      <c r="W142" s="92"/>
      <c r="X142" s="91"/>
      <c r="Y142" s="98"/>
      <c r="Z142" s="90"/>
      <c r="AA142" s="89"/>
    </row>
    <row r="143" spans="1:29" x14ac:dyDescent="0.25">
      <c r="A143" s="222"/>
      <c r="B143" s="225"/>
      <c r="C143" s="214"/>
      <c r="D143" s="210" t="s">
        <v>1083</v>
      </c>
      <c r="E143" s="98" t="s">
        <v>953</v>
      </c>
      <c r="F143" s="98"/>
      <c r="G143" s="98" t="s">
        <v>861</v>
      </c>
      <c r="H143" s="100">
        <f>I143*J143</f>
        <v>34311623.918471202</v>
      </c>
      <c r="I143" s="100">
        <f>X143*Z143+Y143</f>
        <v>300.6653048</v>
      </c>
      <c r="J143" s="107">
        <v>114119</v>
      </c>
      <c r="L143" s="93"/>
      <c r="M143" s="92"/>
      <c r="N143" s="98"/>
      <c r="O143" s="98"/>
      <c r="P143" s="98"/>
      <c r="Q143" s="98"/>
      <c r="R143" s="92"/>
      <c r="S143" s="98"/>
      <c r="T143" s="98"/>
      <c r="U143" s="98" t="s">
        <v>952</v>
      </c>
      <c r="V143" s="98">
        <v>3.5</v>
      </c>
      <c r="W143" s="92">
        <f>1/6</f>
        <v>0.16666666666666666</v>
      </c>
      <c r="X143" s="91">
        <f>(L143*M143+L144*M144+S143*T143)*6</f>
        <v>969.22800000000007</v>
      </c>
      <c r="Y143" s="98">
        <f>(P143*Q143*R143+V143*W143)*6</f>
        <v>3.4999999999999996</v>
      </c>
      <c r="Z143" s="90">
        <v>0.30659999999999998</v>
      </c>
      <c r="AA143" s="105" t="s">
        <v>951</v>
      </c>
      <c r="AC143" s="108" t="s">
        <v>950</v>
      </c>
    </row>
    <row r="144" spans="1:29" x14ac:dyDescent="0.25">
      <c r="A144" s="222"/>
      <c r="B144" s="225"/>
      <c r="C144" s="214"/>
      <c r="D144" s="210"/>
      <c r="E144" s="158" t="s">
        <v>1081</v>
      </c>
      <c r="F144" s="98"/>
      <c r="G144" s="98" t="s">
        <v>941</v>
      </c>
      <c r="H144" s="100"/>
      <c r="I144" s="100"/>
      <c r="J144" s="99"/>
      <c r="L144" s="93">
        <v>0.65400000000000003</v>
      </c>
      <c r="M144" s="92">
        <v>247</v>
      </c>
      <c r="N144" s="98"/>
      <c r="O144" s="98"/>
      <c r="P144" s="98"/>
      <c r="Q144" s="98"/>
      <c r="R144" s="92"/>
      <c r="S144" s="98"/>
      <c r="T144" s="98"/>
      <c r="U144" s="98"/>
      <c r="V144" s="98"/>
      <c r="W144" s="92"/>
      <c r="X144" s="91"/>
      <c r="Y144" s="98"/>
      <c r="Z144" s="90"/>
      <c r="AA144" s="89"/>
    </row>
    <row r="145" spans="1:27" ht="30" x14ac:dyDescent="0.25">
      <c r="A145" s="222"/>
      <c r="B145" s="225"/>
      <c r="C145" s="214"/>
      <c r="D145" s="210" t="s">
        <v>1084</v>
      </c>
      <c r="E145" s="98" t="s">
        <v>949</v>
      </c>
      <c r="F145" s="98"/>
      <c r="G145" s="98" t="s">
        <v>861</v>
      </c>
      <c r="H145" s="100">
        <f>I145*J145</f>
        <v>17299148.725109998</v>
      </c>
      <c r="I145" s="100">
        <f>X145*Z145+Y145</f>
        <v>1819.0577999999998</v>
      </c>
      <c r="J145" s="107">
        <f>190199*0.05</f>
        <v>9509.9500000000007</v>
      </c>
      <c r="L145" s="93">
        <v>3</v>
      </c>
      <c r="M145" s="92">
        <f>1/6</f>
        <v>0.16666666666666666</v>
      </c>
      <c r="N145" s="98"/>
      <c r="O145" s="98"/>
      <c r="P145" s="98"/>
      <c r="Q145" s="98"/>
      <c r="R145" s="92"/>
      <c r="S145" s="98"/>
      <c r="T145" s="98"/>
      <c r="U145" s="98"/>
      <c r="V145" s="98">
        <f>Z145*0.5*8</f>
        <v>1.2263999999999999</v>
      </c>
      <c r="W145" s="92">
        <v>247</v>
      </c>
      <c r="X145" s="91">
        <f>(L145*M145+L146*M146+L147*M147)*6</f>
        <v>5</v>
      </c>
      <c r="Y145" s="98">
        <f>(P145*Q145*R145+V145*W145)*6</f>
        <v>1817.5247999999999</v>
      </c>
      <c r="Z145" s="90">
        <v>0.30659999999999998</v>
      </c>
      <c r="AA145" s="89" t="s">
        <v>948</v>
      </c>
    </row>
    <row r="146" spans="1:27" x14ac:dyDescent="0.25">
      <c r="A146" s="222"/>
      <c r="B146" s="225"/>
      <c r="C146" s="214"/>
      <c r="D146" s="210"/>
      <c r="E146" s="98" t="s">
        <v>947</v>
      </c>
      <c r="F146" s="98"/>
      <c r="G146" s="98" t="s">
        <v>861</v>
      </c>
      <c r="H146" s="100"/>
      <c r="I146" s="100"/>
      <c r="J146" s="99"/>
      <c r="L146" s="93">
        <v>2</v>
      </c>
      <c r="M146" s="92">
        <f>1/6</f>
        <v>0.16666666666666666</v>
      </c>
      <c r="N146" s="98"/>
      <c r="O146" s="98"/>
      <c r="P146" s="98"/>
      <c r="Q146" s="98"/>
      <c r="R146" s="92"/>
      <c r="S146" s="98"/>
      <c r="T146" s="98"/>
      <c r="U146" s="98"/>
      <c r="V146" s="98"/>
      <c r="W146" s="92"/>
      <c r="X146" s="91"/>
      <c r="Y146" s="98"/>
      <c r="Z146" s="90"/>
      <c r="AA146" s="89"/>
    </row>
    <row r="147" spans="1:27" x14ac:dyDescent="0.25">
      <c r="A147" s="222"/>
      <c r="B147" s="225"/>
      <c r="C147" s="214"/>
      <c r="D147" s="210"/>
      <c r="E147" s="158" t="s">
        <v>1082</v>
      </c>
      <c r="F147" s="98"/>
      <c r="G147" s="98" t="s">
        <v>941</v>
      </c>
      <c r="H147" s="100"/>
      <c r="I147" s="100"/>
      <c r="J147" s="99"/>
      <c r="L147" s="93"/>
      <c r="M147" s="92"/>
      <c r="N147" s="98"/>
      <c r="O147" s="98"/>
      <c r="P147" s="98"/>
      <c r="Q147" s="98"/>
      <c r="R147" s="92"/>
      <c r="S147" s="98"/>
      <c r="T147" s="98"/>
      <c r="U147" s="98"/>
      <c r="V147" s="98"/>
      <c r="W147" s="92"/>
      <c r="X147" s="91"/>
      <c r="Y147" s="98"/>
      <c r="Z147" s="90"/>
      <c r="AA147" s="89"/>
    </row>
    <row r="148" spans="1:27" ht="90" x14ac:dyDescent="0.25">
      <c r="A148" s="222"/>
      <c r="B148" s="225"/>
      <c r="C148" s="214"/>
      <c r="D148" s="239" t="s">
        <v>1085</v>
      </c>
      <c r="E148" s="98" t="s">
        <v>946</v>
      </c>
      <c r="F148" s="98"/>
      <c r="G148" s="98" t="s">
        <v>861</v>
      </c>
      <c r="H148" s="100">
        <f>I148*J148</f>
        <v>64562328.684000008</v>
      </c>
      <c r="I148" s="100">
        <f>X148*Z148+Y148</f>
        <v>969.84120000000007</v>
      </c>
      <c r="J148" s="107">
        <v>66570</v>
      </c>
      <c r="L148" s="93">
        <v>1</v>
      </c>
      <c r="M148" s="92">
        <f>1/6</f>
        <v>0.16666666666666666</v>
      </c>
      <c r="N148" s="98"/>
      <c r="O148" s="98"/>
      <c r="P148" s="98"/>
      <c r="Q148" s="98"/>
      <c r="R148" s="92"/>
      <c r="S148" s="98"/>
      <c r="T148" s="98"/>
      <c r="U148" s="98" t="s">
        <v>945</v>
      </c>
      <c r="V148" s="98">
        <v>0.65400000000000003</v>
      </c>
      <c r="W148" s="92">
        <v>247</v>
      </c>
      <c r="X148" s="91">
        <f>(L148*M148+L149*M149+L150*M150)*6</f>
        <v>2</v>
      </c>
      <c r="Y148" s="98">
        <f>(P148*Q148*R148+V148*W148)*6</f>
        <v>969.22800000000007</v>
      </c>
      <c r="Z148" s="90">
        <v>0.30659999999999998</v>
      </c>
      <c r="AA148" s="89" t="s">
        <v>944</v>
      </c>
    </row>
    <row r="149" spans="1:27" ht="30" x14ac:dyDescent="0.25">
      <c r="A149" s="222"/>
      <c r="B149" s="225"/>
      <c r="C149" s="214"/>
      <c r="D149" s="239"/>
      <c r="E149" s="98" t="s">
        <v>943</v>
      </c>
      <c r="F149" s="98"/>
      <c r="G149" s="98" t="s">
        <v>861</v>
      </c>
      <c r="H149" s="100"/>
      <c r="I149" s="100"/>
      <c r="J149" s="99"/>
      <c r="L149" s="93">
        <v>1</v>
      </c>
      <c r="M149" s="92">
        <f>1/6</f>
        <v>0.16666666666666666</v>
      </c>
      <c r="N149" s="98"/>
      <c r="O149" s="98"/>
      <c r="P149" s="98"/>
      <c r="Q149" s="98"/>
      <c r="R149" s="92"/>
      <c r="S149" s="98"/>
      <c r="T149" s="98"/>
      <c r="U149" s="98"/>
      <c r="V149" s="98"/>
      <c r="W149" s="92"/>
      <c r="X149" s="91"/>
      <c r="Y149" s="98"/>
      <c r="Z149" s="90"/>
      <c r="AA149" s="89" t="s">
        <v>942</v>
      </c>
    </row>
    <row r="150" spans="1:27" ht="45" x14ac:dyDescent="0.25">
      <c r="A150" s="223"/>
      <c r="B150" s="226"/>
      <c r="C150" s="215"/>
      <c r="D150" s="239"/>
      <c r="E150" s="158" t="s">
        <v>1082</v>
      </c>
      <c r="F150" s="98"/>
      <c r="G150" s="98" t="s">
        <v>941</v>
      </c>
      <c r="H150" s="106"/>
      <c r="I150" s="100"/>
      <c r="J150" s="99"/>
      <c r="L150" s="93"/>
      <c r="M150" s="92"/>
      <c r="N150" s="98"/>
      <c r="O150" s="98"/>
      <c r="P150" s="98"/>
      <c r="Q150" s="98"/>
      <c r="R150" s="92"/>
      <c r="S150" s="98"/>
      <c r="T150" s="98"/>
      <c r="U150" s="98"/>
      <c r="V150" s="98"/>
      <c r="W150" s="92"/>
      <c r="X150" s="91"/>
      <c r="Y150" s="98"/>
      <c r="Z150" s="90"/>
      <c r="AA150" s="105" t="s">
        <v>940</v>
      </c>
    </row>
    <row r="151" spans="1:27" ht="30" x14ac:dyDescent="0.25">
      <c r="A151" s="221">
        <v>6</v>
      </c>
      <c r="B151" s="224" t="s">
        <v>939</v>
      </c>
      <c r="C151" s="213" t="s">
        <v>938</v>
      </c>
      <c r="D151" s="227" t="s">
        <v>937</v>
      </c>
      <c r="E151" s="98" t="s">
        <v>143</v>
      </c>
      <c r="F151" s="98"/>
      <c r="G151" s="98"/>
      <c r="H151" s="94"/>
      <c r="I151" s="94"/>
      <c r="J151" s="89"/>
      <c r="L151" s="93"/>
      <c r="M151" s="92"/>
      <c r="N151" s="98"/>
      <c r="O151" s="98"/>
      <c r="P151" s="98"/>
      <c r="Q151" s="98"/>
      <c r="R151" s="92"/>
      <c r="S151" s="98"/>
      <c r="T151" s="98"/>
      <c r="U151" s="98"/>
      <c r="V151" s="98"/>
      <c r="W151" s="92"/>
      <c r="X151" s="91"/>
      <c r="Y151" s="98"/>
      <c r="Z151" s="90"/>
      <c r="AA151" s="89"/>
    </row>
    <row r="152" spans="1:27" x14ac:dyDescent="0.25">
      <c r="A152" s="222"/>
      <c r="B152" s="225"/>
      <c r="C152" s="214"/>
      <c r="D152" s="228"/>
      <c r="E152" s="104" t="s">
        <v>144</v>
      </c>
      <c r="F152" s="98"/>
      <c r="G152" s="98"/>
      <c r="H152" s="94"/>
      <c r="I152" s="94"/>
      <c r="J152" s="89"/>
      <c r="L152" s="93"/>
      <c r="M152" s="92"/>
      <c r="N152" s="98"/>
      <c r="O152" s="98"/>
      <c r="P152" s="98"/>
      <c r="Q152" s="98"/>
      <c r="R152" s="92"/>
      <c r="S152" s="98"/>
      <c r="T152" s="98"/>
      <c r="U152" s="98"/>
      <c r="V152" s="98"/>
      <c r="W152" s="92"/>
      <c r="X152" s="91"/>
      <c r="Y152" s="98"/>
      <c r="Z152" s="90"/>
      <c r="AA152" s="89"/>
    </row>
    <row r="153" spans="1:27" ht="45" x14ac:dyDescent="0.25">
      <c r="A153" s="222"/>
      <c r="B153" s="225"/>
      <c r="C153" s="214"/>
      <c r="D153" s="228"/>
      <c r="E153" s="104" t="s">
        <v>145</v>
      </c>
      <c r="F153" s="98"/>
      <c r="G153" s="98"/>
      <c r="H153" s="94"/>
      <c r="I153" s="94"/>
      <c r="J153" s="89"/>
      <c r="L153" s="93"/>
      <c r="M153" s="92"/>
      <c r="N153" s="98"/>
      <c r="O153" s="98"/>
      <c r="P153" s="98"/>
      <c r="Q153" s="98"/>
      <c r="R153" s="92"/>
      <c r="S153" s="98"/>
      <c r="T153" s="98"/>
      <c r="U153" s="98"/>
      <c r="V153" s="98"/>
      <c r="W153" s="92"/>
      <c r="X153" s="91"/>
      <c r="Y153" s="98"/>
      <c r="Z153" s="90"/>
      <c r="AA153" s="89"/>
    </row>
    <row r="154" spans="1:27" ht="45" x14ac:dyDescent="0.25">
      <c r="A154" s="222"/>
      <c r="B154" s="225"/>
      <c r="C154" s="214"/>
      <c r="D154" s="228"/>
      <c r="E154" s="104" t="s">
        <v>146</v>
      </c>
      <c r="F154" s="98"/>
      <c r="G154" s="98"/>
      <c r="H154" s="94"/>
      <c r="I154" s="94"/>
      <c r="J154" s="89"/>
      <c r="L154" s="93"/>
      <c r="M154" s="92"/>
      <c r="N154" s="98"/>
      <c r="O154" s="98"/>
      <c r="P154" s="98"/>
      <c r="Q154" s="98"/>
      <c r="R154" s="92"/>
      <c r="S154" s="98"/>
      <c r="T154" s="98"/>
      <c r="U154" s="98"/>
      <c r="V154" s="98"/>
      <c r="W154" s="92"/>
      <c r="X154" s="91"/>
      <c r="Y154" s="98"/>
      <c r="Z154" s="90"/>
      <c r="AA154" s="89"/>
    </row>
    <row r="155" spans="1:27" x14ac:dyDescent="0.25">
      <c r="A155" s="222"/>
      <c r="B155" s="225"/>
      <c r="C155" s="214"/>
      <c r="D155" s="228"/>
      <c r="E155" s="104" t="s">
        <v>147</v>
      </c>
      <c r="F155" s="98"/>
      <c r="G155" s="98"/>
      <c r="H155" s="94"/>
      <c r="I155" s="94"/>
      <c r="J155" s="89"/>
      <c r="L155" s="93"/>
      <c r="M155" s="92"/>
      <c r="N155" s="98"/>
      <c r="O155" s="98"/>
      <c r="P155" s="98"/>
      <c r="Q155" s="98"/>
      <c r="R155" s="92"/>
      <c r="S155" s="98"/>
      <c r="T155" s="98"/>
      <c r="U155" s="98"/>
      <c r="V155" s="98"/>
      <c r="W155" s="92"/>
      <c r="X155" s="91"/>
      <c r="Y155" s="98"/>
      <c r="Z155" s="90"/>
      <c r="AA155" s="89"/>
    </row>
    <row r="156" spans="1:27" ht="30" x14ac:dyDescent="0.25">
      <c r="A156" s="222"/>
      <c r="B156" s="225"/>
      <c r="C156" s="214"/>
      <c r="D156" s="228"/>
      <c r="E156" s="104" t="s">
        <v>148</v>
      </c>
      <c r="F156" s="98"/>
      <c r="G156" s="98"/>
      <c r="H156" s="94"/>
      <c r="I156" s="94"/>
      <c r="J156" s="89"/>
      <c r="L156" s="93"/>
      <c r="M156" s="92"/>
      <c r="N156" s="98"/>
      <c r="O156" s="98"/>
      <c r="P156" s="98"/>
      <c r="Q156" s="98"/>
      <c r="R156" s="92"/>
      <c r="S156" s="98"/>
      <c r="T156" s="98"/>
      <c r="U156" s="98"/>
      <c r="V156" s="98"/>
      <c r="W156" s="92"/>
      <c r="X156" s="91"/>
      <c r="Y156" s="98"/>
      <c r="Z156" s="90"/>
      <c r="AA156" s="89"/>
    </row>
    <row r="157" spans="1:27" x14ac:dyDescent="0.25">
      <c r="A157" s="222"/>
      <c r="B157" s="225"/>
      <c r="C157" s="214"/>
      <c r="D157" s="228"/>
      <c r="E157" s="104" t="s">
        <v>149</v>
      </c>
      <c r="F157" s="98"/>
      <c r="G157" s="98"/>
      <c r="H157" s="94"/>
      <c r="I157" s="94"/>
      <c r="J157" s="89"/>
      <c r="L157" s="93"/>
      <c r="M157" s="92"/>
      <c r="N157" s="98"/>
      <c r="O157" s="98"/>
      <c r="P157" s="98"/>
      <c r="Q157" s="98"/>
      <c r="R157" s="92"/>
      <c r="S157" s="98"/>
      <c r="T157" s="98"/>
      <c r="U157" s="98"/>
      <c r="V157" s="98"/>
      <c r="W157" s="92"/>
      <c r="X157" s="91"/>
      <c r="Y157" s="98"/>
      <c r="Z157" s="90"/>
      <c r="AA157" s="89"/>
    </row>
    <row r="158" spans="1:27" x14ac:dyDescent="0.25">
      <c r="A158" s="222"/>
      <c r="B158" s="225"/>
      <c r="C158" s="214"/>
      <c r="D158" s="229"/>
      <c r="E158" s="104" t="s">
        <v>150</v>
      </c>
      <c r="F158" s="98"/>
      <c r="G158" s="98"/>
      <c r="H158" s="94"/>
      <c r="I158" s="94"/>
      <c r="J158" s="89"/>
      <c r="L158" s="93"/>
      <c r="M158" s="92"/>
      <c r="N158" s="98"/>
      <c r="O158" s="98"/>
      <c r="P158" s="98"/>
      <c r="Q158" s="98"/>
      <c r="R158" s="92"/>
      <c r="S158" s="98"/>
      <c r="T158" s="98"/>
      <c r="U158" s="98"/>
      <c r="V158" s="98"/>
      <c r="W158" s="92"/>
      <c r="X158" s="91"/>
      <c r="Y158" s="98"/>
      <c r="Z158" s="90"/>
      <c r="AA158" s="89"/>
    </row>
    <row r="159" spans="1:27" ht="45" x14ac:dyDescent="0.25">
      <c r="A159" s="222"/>
      <c r="B159" s="225"/>
      <c r="C159" s="214"/>
      <c r="D159" s="213" t="s">
        <v>936</v>
      </c>
      <c r="E159" s="98" t="s">
        <v>152</v>
      </c>
      <c r="F159" s="98"/>
      <c r="G159" s="98"/>
      <c r="H159" s="94"/>
      <c r="I159" s="94"/>
      <c r="J159" s="89"/>
      <c r="L159" s="93"/>
      <c r="M159" s="92"/>
      <c r="N159" s="98"/>
      <c r="O159" s="98"/>
      <c r="P159" s="98"/>
      <c r="Q159" s="98"/>
      <c r="R159" s="92"/>
      <c r="S159" s="98"/>
      <c r="T159" s="98"/>
      <c r="U159" s="98"/>
      <c r="V159" s="98"/>
      <c r="W159" s="92"/>
      <c r="X159" s="91"/>
      <c r="Y159" s="98"/>
      <c r="Z159" s="90"/>
      <c r="AA159" s="89"/>
    </row>
    <row r="160" spans="1:27" x14ac:dyDescent="0.25">
      <c r="A160" s="222"/>
      <c r="B160" s="225"/>
      <c r="C160" s="214"/>
      <c r="D160" s="214"/>
      <c r="E160" s="104" t="s">
        <v>144</v>
      </c>
      <c r="F160" s="98"/>
      <c r="G160" s="98"/>
      <c r="H160" s="94"/>
      <c r="I160" s="94"/>
      <c r="J160" s="89"/>
      <c r="L160" s="93"/>
      <c r="M160" s="92"/>
      <c r="N160" s="98"/>
      <c r="O160" s="98"/>
      <c r="P160" s="98"/>
      <c r="Q160" s="98"/>
      <c r="R160" s="92"/>
      <c r="S160" s="98"/>
      <c r="T160" s="98"/>
      <c r="U160" s="98"/>
      <c r="V160" s="98"/>
      <c r="W160" s="92"/>
      <c r="X160" s="91"/>
      <c r="Y160" s="98"/>
      <c r="Z160" s="90"/>
      <c r="AA160" s="89"/>
    </row>
    <row r="161" spans="1:27" ht="45" x14ac:dyDescent="0.25">
      <c r="A161" s="222"/>
      <c r="B161" s="225"/>
      <c r="C161" s="214"/>
      <c r="D161" s="214"/>
      <c r="E161" s="104" t="s">
        <v>145</v>
      </c>
      <c r="F161" s="98"/>
      <c r="G161" s="98"/>
      <c r="H161" s="94"/>
      <c r="I161" s="94"/>
      <c r="J161" s="89"/>
      <c r="L161" s="93"/>
      <c r="M161" s="92"/>
      <c r="N161" s="98"/>
      <c r="O161" s="98"/>
      <c r="P161" s="98"/>
      <c r="Q161" s="98"/>
      <c r="R161" s="92"/>
      <c r="S161" s="98"/>
      <c r="T161" s="98"/>
      <c r="U161" s="98"/>
      <c r="V161" s="98"/>
      <c r="W161" s="92"/>
      <c r="X161" s="91"/>
      <c r="Y161" s="98"/>
      <c r="Z161" s="90"/>
      <c r="AA161" s="89"/>
    </row>
    <row r="162" spans="1:27" ht="45" x14ac:dyDescent="0.25">
      <c r="A162" s="222"/>
      <c r="B162" s="225"/>
      <c r="C162" s="214"/>
      <c r="D162" s="214"/>
      <c r="E162" s="104" t="s">
        <v>146</v>
      </c>
      <c r="F162" s="98"/>
      <c r="G162" s="98"/>
      <c r="H162" s="94"/>
      <c r="I162" s="94"/>
      <c r="J162" s="89"/>
      <c r="L162" s="93"/>
      <c r="M162" s="92"/>
      <c r="N162" s="98"/>
      <c r="O162" s="98"/>
      <c r="P162" s="98"/>
      <c r="Q162" s="98"/>
      <c r="R162" s="92"/>
      <c r="S162" s="98"/>
      <c r="T162" s="98"/>
      <c r="U162" s="98"/>
      <c r="V162" s="98"/>
      <c r="W162" s="92"/>
      <c r="X162" s="91"/>
      <c r="Y162" s="98"/>
      <c r="Z162" s="90"/>
      <c r="AA162" s="89"/>
    </row>
    <row r="163" spans="1:27" x14ac:dyDescent="0.25">
      <c r="A163" s="222"/>
      <c r="B163" s="225"/>
      <c r="C163" s="214"/>
      <c r="D163" s="214"/>
      <c r="E163" s="104" t="s">
        <v>153</v>
      </c>
      <c r="F163" s="98"/>
      <c r="G163" s="98"/>
      <c r="H163" s="94"/>
      <c r="I163" s="94"/>
      <c r="J163" s="89"/>
      <c r="L163" s="93"/>
      <c r="M163" s="92"/>
      <c r="N163" s="98"/>
      <c r="O163" s="98"/>
      <c r="P163" s="98"/>
      <c r="Q163" s="98"/>
      <c r="R163" s="92"/>
      <c r="S163" s="98"/>
      <c r="T163" s="98"/>
      <c r="U163" s="98"/>
      <c r="V163" s="98"/>
      <c r="W163" s="92"/>
      <c r="X163" s="91"/>
      <c r="Y163" s="98"/>
      <c r="Z163" s="90"/>
      <c r="AA163" s="89"/>
    </row>
    <row r="164" spans="1:27" x14ac:dyDescent="0.25">
      <c r="A164" s="222"/>
      <c r="B164" s="225"/>
      <c r="C164" s="214"/>
      <c r="D164" s="214"/>
      <c r="E164" s="104" t="s">
        <v>154</v>
      </c>
      <c r="F164" s="98"/>
      <c r="G164" s="98"/>
      <c r="H164" s="94"/>
      <c r="I164" s="94"/>
      <c r="J164" s="89"/>
      <c r="L164" s="93"/>
      <c r="M164" s="92"/>
      <c r="N164" s="98"/>
      <c r="O164" s="98"/>
      <c r="P164" s="98"/>
      <c r="Q164" s="98"/>
      <c r="R164" s="92"/>
      <c r="S164" s="98"/>
      <c r="T164" s="98"/>
      <c r="U164" s="98"/>
      <c r="V164" s="98"/>
      <c r="W164" s="92"/>
      <c r="X164" s="91"/>
      <c r="Y164" s="98"/>
      <c r="Z164" s="90"/>
      <c r="AA164" s="89"/>
    </row>
    <row r="165" spans="1:27" ht="30" x14ac:dyDescent="0.25">
      <c r="A165" s="223"/>
      <c r="B165" s="226"/>
      <c r="C165" s="215"/>
      <c r="D165" s="215"/>
      <c r="E165" s="104" t="s">
        <v>155</v>
      </c>
      <c r="F165" s="98"/>
      <c r="G165" s="98"/>
      <c r="H165" s="94"/>
      <c r="I165" s="94"/>
      <c r="J165" s="89"/>
      <c r="L165" s="93"/>
      <c r="M165" s="92"/>
      <c r="N165" s="98"/>
      <c r="O165" s="98"/>
      <c r="P165" s="98"/>
      <c r="Q165" s="98"/>
      <c r="R165" s="92"/>
      <c r="S165" s="98"/>
      <c r="T165" s="98"/>
      <c r="U165" s="98"/>
      <c r="V165" s="98"/>
      <c r="W165" s="92"/>
      <c r="X165" s="91"/>
      <c r="Y165" s="98"/>
      <c r="Z165" s="90"/>
      <c r="AA165" s="89"/>
    </row>
    <row r="166" spans="1:27" ht="30" x14ac:dyDescent="0.25">
      <c r="A166" s="221">
        <v>7</v>
      </c>
      <c r="B166" s="224" t="s">
        <v>935</v>
      </c>
      <c r="C166" s="230" t="s">
        <v>934</v>
      </c>
      <c r="D166" s="213" t="s">
        <v>933</v>
      </c>
      <c r="E166" s="98" t="s">
        <v>932</v>
      </c>
      <c r="F166" s="98" t="s">
        <v>221</v>
      </c>
      <c r="G166" s="98"/>
      <c r="H166" s="100">
        <f>I166*J166</f>
        <v>1393344.6182799998</v>
      </c>
      <c r="I166" s="103">
        <f>I167*0.85+I168*0.15</f>
        <v>7.3257199999999996</v>
      </c>
      <c r="J166" s="99">
        <v>190199</v>
      </c>
      <c r="L166" s="93">
        <v>2</v>
      </c>
      <c r="M166" s="92">
        <f>1/6</f>
        <v>0.16666666666666666</v>
      </c>
      <c r="N166" s="98" t="s">
        <v>931</v>
      </c>
      <c r="O166" s="98" t="s">
        <v>930</v>
      </c>
      <c r="P166" s="98">
        <v>1.4123000000000001</v>
      </c>
      <c r="Q166" s="98">
        <v>4</v>
      </c>
      <c r="R166" s="92">
        <f>1/6</f>
        <v>0.16666666666666666</v>
      </c>
      <c r="S166" s="98"/>
      <c r="T166" s="98"/>
      <c r="U166" s="98"/>
      <c r="V166" s="98"/>
      <c r="W166" s="92"/>
      <c r="X166" s="91">
        <f>(L166*M166+L167*M167+L168*M168+L169*M169+L170*M170*Q166+S166*T166)*6</f>
        <v>6.9999999999999991</v>
      </c>
      <c r="Y166" s="90">
        <f>(P166*Q166*R166+V166*W166)*6</f>
        <v>5.6492000000000004</v>
      </c>
      <c r="Z166" s="90">
        <v>0.30659999999999998</v>
      </c>
      <c r="AA166" s="89"/>
    </row>
    <row r="167" spans="1:27" ht="30" x14ac:dyDescent="0.25">
      <c r="A167" s="222"/>
      <c r="B167" s="225"/>
      <c r="C167" s="231"/>
      <c r="D167" s="214"/>
      <c r="E167" s="98" t="s">
        <v>929</v>
      </c>
      <c r="F167" s="98"/>
      <c r="G167" s="98"/>
      <c r="H167" s="100">
        <f>I167*J167</f>
        <v>1260274.5226</v>
      </c>
      <c r="I167" s="103">
        <f>X166*Z166+Y166</f>
        <v>7.7953999999999999</v>
      </c>
      <c r="J167" s="99">
        <v>161669</v>
      </c>
      <c r="L167" s="93">
        <v>1</v>
      </c>
      <c r="M167" s="92">
        <f>1/6</f>
        <v>0.16666666666666666</v>
      </c>
      <c r="N167" s="98"/>
      <c r="O167" s="98" t="s">
        <v>928</v>
      </c>
      <c r="P167" s="98">
        <v>1.4123000000000001</v>
      </c>
      <c r="Q167" s="98">
        <v>2</v>
      </c>
      <c r="R167" s="92">
        <f>1/6</f>
        <v>0.16666666666666666</v>
      </c>
      <c r="S167" s="98"/>
      <c r="T167" s="98"/>
      <c r="U167" s="98"/>
      <c r="V167" s="98"/>
      <c r="W167" s="92"/>
      <c r="X167" s="91">
        <f>(L166*M166+L167*M167+L168*M168+L169*M169+L170*M170*Q167+S167*T167)*6</f>
        <v>5.9999999999999991</v>
      </c>
      <c r="Y167" s="90">
        <f>(P167*Q167*R167+V167*W167)*6</f>
        <v>2.8246000000000002</v>
      </c>
      <c r="Z167" s="90"/>
      <c r="AA167" s="89"/>
    </row>
    <row r="168" spans="1:27" x14ac:dyDescent="0.25">
      <c r="A168" s="222"/>
      <c r="B168" s="225"/>
      <c r="C168" s="231"/>
      <c r="D168" s="214"/>
      <c r="E168" s="98" t="s">
        <v>927</v>
      </c>
      <c r="F168" s="98"/>
      <c r="G168" s="98"/>
      <c r="H168" s="100">
        <f>I168*J168</f>
        <v>133069.62599999999</v>
      </c>
      <c r="I168" s="103">
        <f>X167*Z166+Y167</f>
        <v>4.6642000000000001</v>
      </c>
      <c r="J168" s="99">
        <v>28530</v>
      </c>
      <c r="L168" s="93"/>
      <c r="M168" s="92"/>
      <c r="N168" s="98"/>
      <c r="O168" s="98"/>
      <c r="P168" s="98"/>
      <c r="Q168" s="98"/>
      <c r="R168" s="92"/>
      <c r="S168" s="98"/>
      <c r="T168" s="98"/>
      <c r="U168" s="98"/>
      <c r="V168" s="98"/>
      <c r="W168" s="92"/>
      <c r="X168" s="91"/>
      <c r="Y168" s="98"/>
      <c r="Z168" s="90"/>
      <c r="AA168" s="89"/>
    </row>
    <row r="169" spans="1:27" x14ac:dyDescent="0.25">
      <c r="A169" s="222"/>
      <c r="B169" s="225"/>
      <c r="C169" s="231"/>
      <c r="D169" s="214"/>
      <c r="E169" s="98" t="s">
        <v>926</v>
      </c>
      <c r="F169" s="98"/>
      <c r="G169" s="98"/>
      <c r="H169" s="94"/>
      <c r="I169" s="94"/>
      <c r="J169" s="89"/>
      <c r="L169" s="93">
        <v>2</v>
      </c>
      <c r="M169" s="92">
        <f>1/6</f>
        <v>0.16666666666666666</v>
      </c>
      <c r="N169" s="98"/>
      <c r="O169" s="98"/>
      <c r="P169" s="98"/>
      <c r="Q169" s="98"/>
      <c r="R169" s="92"/>
      <c r="S169" s="98"/>
      <c r="T169" s="98"/>
      <c r="U169" s="98"/>
      <c r="V169" s="98"/>
      <c r="W169" s="92"/>
      <c r="X169" s="91"/>
      <c r="Y169" s="98"/>
      <c r="Z169" s="90"/>
      <c r="AA169" s="89"/>
    </row>
    <row r="170" spans="1:27" x14ac:dyDescent="0.25">
      <c r="A170" s="222"/>
      <c r="B170" s="225"/>
      <c r="C170" s="231"/>
      <c r="D170" s="215"/>
      <c r="E170" s="98" t="s">
        <v>925</v>
      </c>
      <c r="F170" s="98"/>
      <c r="G170" s="98"/>
      <c r="H170" s="94"/>
      <c r="I170" s="94"/>
      <c r="J170" s="89"/>
      <c r="L170" s="93">
        <v>0.5</v>
      </c>
      <c r="M170" s="92">
        <f>1/6</f>
        <v>0.16666666666666666</v>
      </c>
      <c r="N170" s="98"/>
      <c r="O170" s="98"/>
      <c r="P170" s="98"/>
      <c r="Q170" s="98"/>
      <c r="R170" s="92"/>
      <c r="S170" s="98"/>
      <c r="T170" s="98"/>
      <c r="U170" s="98"/>
      <c r="V170" s="98"/>
      <c r="W170" s="92"/>
      <c r="X170" s="91"/>
      <c r="Y170" s="98"/>
      <c r="Z170" s="90"/>
      <c r="AA170" s="89"/>
    </row>
    <row r="171" spans="1:27" ht="30" x14ac:dyDescent="0.25">
      <c r="A171" s="222"/>
      <c r="B171" s="225"/>
      <c r="C171" s="231"/>
      <c r="D171" s="219" t="s">
        <v>924</v>
      </c>
      <c r="E171" s="104" t="s">
        <v>923</v>
      </c>
      <c r="F171" s="98"/>
      <c r="G171" s="98" t="s">
        <v>922</v>
      </c>
      <c r="H171" s="100">
        <f>I171*J171</f>
        <v>0</v>
      </c>
      <c r="I171" s="100">
        <f>X171*Z171+Y171</f>
        <v>52.989480000000015</v>
      </c>
      <c r="J171" s="89"/>
      <c r="L171" s="93">
        <v>2</v>
      </c>
      <c r="M171" s="92">
        <f>1/6</f>
        <v>0.16666666666666666</v>
      </c>
      <c r="N171" s="210" t="s">
        <v>200</v>
      </c>
      <c r="O171" s="96" t="s">
        <v>916</v>
      </c>
      <c r="P171" s="98">
        <v>1</v>
      </c>
      <c r="Q171" s="98">
        <v>1</v>
      </c>
      <c r="R171" s="92">
        <f t="shared" ref="R171:R190" si="0">1/10</f>
        <v>0.1</v>
      </c>
      <c r="S171" s="98">
        <f t="shared" ref="S171:S190" si="1">1/20</f>
        <v>0.05</v>
      </c>
      <c r="T171" s="98">
        <v>4</v>
      </c>
      <c r="U171" s="98"/>
      <c r="V171" s="98"/>
      <c r="W171" s="92"/>
      <c r="X171" s="91">
        <f>(L171*M171+L172*M172+L173*M173+L174*M174+L175*M175+S171*T171+S172*T172+S173*T173+S174*T174+S175*T175+S176*T176+S177*T177+S178*T178+S179*T1908+S180*T180+S181*T181+S182*T182+S183*T183+S184*T184+S185*T185+S186*T186+S187*T187+S188*T188+S189*T189+S190*T190)*6</f>
        <v>37.800000000000018</v>
      </c>
      <c r="Y171" s="98">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90">
        <v>0.30659999999999998</v>
      </c>
      <c r="AA171" s="89"/>
    </row>
    <row r="172" spans="1:27" x14ac:dyDescent="0.25">
      <c r="A172" s="222"/>
      <c r="B172" s="225"/>
      <c r="C172" s="231"/>
      <c r="D172" s="220"/>
      <c r="E172" s="141" t="s">
        <v>902</v>
      </c>
      <c r="F172" s="98"/>
      <c r="G172" s="98"/>
      <c r="H172" s="94"/>
      <c r="I172" s="94"/>
      <c r="J172" s="89"/>
      <c r="L172" s="93">
        <v>1</v>
      </c>
      <c r="M172" s="92">
        <f>1/6</f>
        <v>0.16666666666666666</v>
      </c>
      <c r="N172" s="211"/>
      <c r="O172" s="96" t="s">
        <v>921</v>
      </c>
      <c r="P172" s="98">
        <v>0.4</v>
      </c>
      <c r="Q172" s="98">
        <v>1</v>
      </c>
      <c r="R172" s="92">
        <f t="shared" si="0"/>
        <v>0.1</v>
      </c>
      <c r="S172" s="98">
        <f t="shared" si="1"/>
        <v>0.05</v>
      </c>
      <c r="T172" s="98">
        <v>4</v>
      </c>
      <c r="U172" s="98"/>
      <c r="V172" s="98"/>
      <c r="W172" s="92"/>
      <c r="X172" s="91"/>
      <c r="Y172" s="98"/>
      <c r="Z172" s="90"/>
      <c r="AA172" s="89"/>
    </row>
    <row r="173" spans="1:27" x14ac:dyDescent="0.25">
      <c r="A173" s="222"/>
      <c r="B173" s="225"/>
      <c r="C173" s="231"/>
      <c r="D173" s="220"/>
      <c r="E173" s="141" t="s">
        <v>920</v>
      </c>
      <c r="F173" s="98"/>
      <c r="G173" s="98"/>
      <c r="H173" s="94"/>
      <c r="I173" s="94"/>
      <c r="J173" s="89"/>
      <c r="L173" s="93">
        <v>12</v>
      </c>
      <c r="M173" s="92">
        <f>1/6</f>
        <v>0.16666666666666666</v>
      </c>
      <c r="N173" s="211"/>
      <c r="O173" s="96" t="s">
        <v>919</v>
      </c>
      <c r="P173" s="98">
        <v>0.5</v>
      </c>
      <c r="Q173" s="98">
        <v>2</v>
      </c>
      <c r="R173" s="92">
        <f t="shared" si="0"/>
        <v>0.1</v>
      </c>
      <c r="S173" s="98">
        <f t="shared" si="1"/>
        <v>0.05</v>
      </c>
      <c r="T173" s="98">
        <v>4</v>
      </c>
      <c r="U173" s="98"/>
      <c r="V173" s="98"/>
      <c r="W173" s="92"/>
      <c r="X173" s="91"/>
      <c r="Y173" s="98"/>
      <c r="Z173" s="90"/>
      <c r="AA173" s="89"/>
    </row>
    <row r="174" spans="1:27" ht="30" x14ac:dyDescent="0.25">
      <c r="A174" s="222"/>
      <c r="B174" s="225"/>
      <c r="C174" s="231"/>
      <c r="D174" s="220"/>
      <c r="E174" s="98"/>
      <c r="F174" s="98"/>
      <c r="G174" s="98"/>
      <c r="H174" s="94"/>
      <c r="I174" s="94"/>
      <c r="J174" s="89"/>
      <c r="L174" s="93"/>
      <c r="M174" s="92"/>
      <c r="N174" s="211"/>
      <c r="O174" s="96" t="s">
        <v>910</v>
      </c>
      <c r="P174" s="98">
        <v>1</v>
      </c>
      <c r="Q174" s="98">
        <v>1</v>
      </c>
      <c r="R174" s="92">
        <f t="shared" si="0"/>
        <v>0.1</v>
      </c>
      <c r="S174" s="98">
        <f t="shared" si="1"/>
        <v>0.05</v>
      </c>
      <c r="T174" s="98">
        <v>4</v>
      </c>
      <c r="U174" s="98"/>
      <c r="V174" s="98"/>
      <c r="W174" s="92"/>
      <c r="X174" s="91"/>
      <c r="Y174" s="98"/>
      <c r="Z174" s="90"/>
      <c r="AA174" s="89"/>
    </row>
    <row r="175" spans="1:27" x14ac:dyDescent="0.25">
      <c r="A175" s="222"/>
      <c r="B175" s="225"/>
      <c r="C175" s="231"/>
      <c r="D175" s="220"/>
      <c r="E175" s="98"/>
      <c r="F175" s="98"/>
      <c r="G175" s="98"/>
      <c r="H175" s="94"/>
      <c r="I175" s="94"/>
      <c r="J175" s="89"/>
      <c r="L175" s="93"/>
      <c r="M175" s="92"/>
      <c r="N175" s="211"/>
      <c r="O175" s="96" t="s">
        <v>914</v>
      </c>
      <c r="P175" s="98">
        <v>0.7</v>
      </c>
      <c r="Q175" s="98">
        <v>1</v>
      </c>
      <c r="R175" s="92">
        <f t="shared" si="0"/>
        <v>0.1</v>
      </c>
      <c r="S175" s="98">
        <f t="shared" si="1"/>
        <v>0.05</v>
      </c>
      <c r="T175" s="98">
        <v>4</v>
      </c>
      <c r="U175" s="98"/>
      <c r="V175" s="98"/>
      <c r="W175" s="92"/>
      <c r="X175" s="91"/>
      <c r="Y175" s="98"/>
      <c r="Z175" s="90"/>
      <c r="AA175" s="89"/>
    </row>
    <row r="176" spans="1:27" x14ac:dyDescent="0.25">
      <c r="A176" s="222"/>
      <c r="B176" s="225"/>
      <c r="C176" s="231"/>
      <c r="D176" s="220"/>
      <c r="E176" s="98"/>
      <c r="F176" s="98"/>
      <c r="G176" s="98"/>
      <c r="H176" s="94"/>
      <c r="I176" s="94"/>
      <c r="J176" s="89"/>
      <c r="L176" s="93"/>
      <c r="M176" s="92"/>
      <c r="N176" s="211"/>
      <c r="O176" s="96" t="s">
        <v>909</v>
      </c>
      <c r="P176" s="98">
        <v>0.6</v>
      </c>
      <c r="Q176" s="98">
        <v>1</v>
      </c>
      <c r="R176" s="92">
        <f t="shared" si="0"/>
        <v>0.1</v>
      </c>
      <c r="S176" s="98">
        <f t="shared" si="1"/>
        <v>0.05</v>
      </c>
      <c r="T176" s="98">
        <v>4</v>
      </c>
      <c r="U176" s="98"/>
      <c r="V176" s="98"/>
      <c r="W176" s="92"/>
      <c r="X176" s="91"/>
      <c r="Y176" s="98"/>
      <c r="Z176" s="90"/>
      <c r="AA176" s="89"/>
    </row>
    <row r="177" spans="1:27" ht="30" x14ac:dyDescent="0.25">
      <c r="A177" s="222"/>
      <c r="B177" s="225"/>
      <c r="C177" s="231"/>
      <c r="D177" s="220"/>
      <c r="E177" s="98"/>
      <c r="F177" s="98"/>
      <c r="G177" s="98"/>
      <c r="H177" s="94"/>
      <c r="I177" s="94"/>
      <c r="J177" s="89"/>
      <c r="L177" s="93"/>
      <c r="M177" s="92"/>
      <c r="N177" s="211"/>
      <c r="O177" s="96" t="s">
        <v>918</v>
      </c>
      <c r="P177" s="98">
        <v>6</v>
      </c>
      <c r="Q177" s="98">
        <v>1</v>
      </c>
      <c r="R177" s="92">
        <f t="shared" si="0"/>
        <v>0.1</v>
      </c>
      <c r="S177" s="98">
        <f t="shared" si="1"/>
        <v>0.05</v>
      </c>
      <c r="T177" s="98">
        <v>4</v>
      </c>
      <c r="U177" s="98"/>
      <c r="V177" s="98"/>
      <c r="W177" s="92"/>
      <c r="X177" s="91"/>
      <c r="Y177" s="98"/>
      <c r="Z177" s="90"/>
      <c r="AA177" s="89"/>
    </row>
    <row r="178" spans="1:27" x14ac:dyDescent="0.25">
      <c r="A178" s="222"/>
      <c r="B178" s="225"/>
      <c r="C178" s="231"/>
      <c r="D178" s="220"/>
      <c r="E178" s="98"/>
      <c r="F178" s="98"/>
      <c r="G178" s="98"/>
      <c r="H178" s="94"/>
      <c r="I178" s="94"/>
      <c r="J178" s="89"/>
      <c r="L178" s="93"/>
      <c r="M178" s="92"/>
      <c r="N178" s="212" t="s">
        <v>917</v>
      </c>
      <c r="O178" s="96" t="s">
        <v>916</v>
      </c>
      <c r="P178" s="98">
        <v>1</v>
      </c>
      <c r="Q178" s="98">
        <v>1</v>
      </c>
      <c r="R178" s="92">
        <f t="shared" si="0"/>
        <v>0.1</v>
      </c>
      <c r="S178" s="98">
        <f t="shared" si="1"/>
        <v>0.05</v>
      </c>
      <c r="T178" s="98">
        <v>4</v>
      </c>
      <c r="U178" s="98"/>
      <c r="V178" s="98"/>
      <c r="W178" s="92"/>
      <c r="X178" s="91"/>
      <c r="Y178" s="98"/>
      <c r="Z178" s="90"/>
      <c r="AA178" s="89"/>
    </row>
    <row r="179" spans="1:27" x14ac:dyDescent="0.25">
      <c r="A179" s="222"/>
      <c r="B179" s="225"/>
      <c r="C179" s="231"/>
      <c r="D179" s="220"/>
      <c r="E179" s="98"/>
      <c r="F179" s="98"/>
      <c r="G179" s="98"/>
      <c r="H179" s="94"/>
      <c r="I179" s="94"/>
      <c r="J179" s="89"/>
      <c r="L179" s="93"/>
      <c r="M179" s="92"/>
      <c r="N179" s="211"/>
      <c r="O179" s="96" t="s">
        <v>915</v>
      </c>
      <c r="P179" s="98">
        <v>0.5</v>
      </c>
      <c r="Q179" s="98">
        <v>1</v>
      </c>
      <c r="R179" s="92">
        <f t="shared" si="0"/>
        <v>0.1</v>
      </c>
      <c r="S179" s="98">
        <f t="shared" si="1"/>
        <v>0.05</v>
      </c>
      <c r="T179" s="98">
        <v>4</v>
      </c>
      <c r="U179" s="98"/>
      <c r="V179" s="98"/>
      <c r="W179" s="92"/>
      <c r="X179" s="91"/>
      <c r="Y179" s="98"/>
      <c r="Z179" s="90"/>
      <c r="AA179" s="89"/>
    </row>
    <row r="180" spans="1:27" ht="30" x14ac:dyDescent="0.25">
      <c r="A180" s="222"/>
      <c r="B180" s="225"/>
      <c r="C180" s="231"/>
      <c r="D180" s="220"/>
      <c r="E180" s="98"/>
      <c r="F180" s="98"/>
      <c r="G180" s="98"/>
      <c r="H180" s="94"/>
      <c r="I180" s="94"/>
      <c r="J180" s="89"/>
      <c r="L180" s="93"/>
      <c r="M180" s="92"/>
      <c r="N180" s="211"/>
      <c r="O180" s="96" t="s">
        <v>910</v>
      </c>
      <c r="P180" s="98">
        <v>1</v>
      </c>
      <c r="Q180" s="98">
        <v>1</v>
      </c>
      <c r="R180" s="92">
        <f t="shared" si="0"/>
        <v>0.1</v>
      </c>
      <c r="S180" s="98">
        <f t="shared" si="1"/>
        <v>0.05</v>
      </c>
      <c r="T180" s="98">
        <v>4</v>
      </c>
      <c r="U180" s="98"/>
      <c r="V180" s="98"/>
      <c r="W180" s="92"/>
      <c r="X180" s="91"/>
      <c r="Y180" s="98"/>
      <c r="Z180" s="90"/>
      <c r="AA180" s="89"/>
    </row>
    <row r="181" spans="1:27" x14ac:dyDescent="0.25">
      <c r="A181" s="222"/>
      <c r="B181" s="225"/>
      <c r="C181" s="231"/>
      <c r="D181" s="220"/>
      <c r="E181" s="98"/>
      <c r="F181" s="98"/>
      <c r="G181" s="98"/>
      <c r="H181" s="94"/>
      <c r="I181" s="94"/>
      <c r="J181" s="89"/>
      <c r="L181" s="93"/>
      <c r="M181" s="92"/>
      <c r="N181" s="211"/>
      <c r="O181" s="96" t="s">
        <v>914</v>
      </c>
      <c r="P181" s="98">
        <v>0.6</v>
      </c>
      <c r="Q181" s="98">
        <v>1</v>
      </c>
      <c r="R181" s="92">
        <f t="shared" si="0"/>
        <v>0.1</v>
      </c>
      <c r="S181" s="98">
        <f t="shared" si="1"/>
        <v>0.05</v>
      </c>
      <c r="T181" s="98">
        <v>4</v>
      </c>
      <c r="U181" s="98"/>
      <c r="V181" s="98"/>
      <c r="W181" s="92"/>
      <c r="X181" s="91"/>
      <c r="Y181" s="98"/>
      <c r="Z181" s="90"/>
      <c r="AA181" s="89"/>
    </row>
    <row r="182" spans="1:27" x14ac:dyDescent="0.25">
      <c r="A182" s="222"/>
      <c r="B182" s="225"/>
      <c r="C182" s="231"/>
      <c r="D182" s="220"/>
      <c r="E182" s="98"/>
      <c r="F182" s="98"/>
      <c r="G182" s="98"/>
      <c r="H182" s="94"/>
      <c r="I182" s="94"/>
      <c r="J182" s="89"/>
      <c r="L182" s="93"/>
      <c r="M182" s="92"/>
      <c r="N182" s="211"/>
      <c r="O182" s="96" t="s">
        <v>909</v>
      </c>
      <c r="P182" s="98">
        <v>0.7</v>
      </c>
      <c r="Q182" s="98">
        <v>1</v>
      </c>
      <c r="R182" s="92">
        <f t="shared" si="0"/>
        <v>0.1</v>
      </c>
      <c r="S182" s="98">
        <f t="shared" si="1"/>
        <v>0.05</v>
      </c>
      <c r="T182" s="98">
        <v>4</v>
      </c>
      <c r="U182" s="98"/>
      <c r="V182" s="98"/>
      <c r="W182" s="92"/>
      <c r="X182" s="91"/>
      <c r="Y182" s="98"/>
      <c r="Z182" s="90"/>
      <c r="AA182" s="89"/>
    </row>
    <row r="183" spans="1:27" x14ac:dyDescent="0.25">
      <c r="A183" s="222"/>
      <c r="B183" s="225"/>
      <c r="C183" s="231"/>
      <c r="D183" s="220"/>
      <c r="E183" s="98"/>
      <c r="F183" s="98"/>
      <c r="G183" s="98"/>
      <c r="H183" s="94"/>
      <c r="I183" s="94"/>
      <c r="J183" s="89"/>
      <c r="L183" s="93"/>
      <c r="M183" s="92"/>
      <c r="N183" s="211"/>
      <c r="O183" s="96" t="s">
        <v>908</v>
      </c>
      <c r="P183" s="98">
        <v>7</v>
      </c>
      <c r="Q183" s="98">
        <v>1</v>
      </c>
      <c r="R183" s="92">
        <f t="shared" si="0"/>
        <v>0.1</v>
      </c>
      <c r="S183" s="98">
        <f t="shared" si="1"/>
        <v>0.05</v>
      </c>
      <c r="T183" s="98">
        <v>4</v>
      </c>
      <c r="U183" s="98"/>
      <c r="V183" s="98"/>
      <c r="W183" s="92"/>
      <c r="X183" s="91"/>
      <c r="Y183" s="98"/>
      <c r="Z183" s="90"/>
      <c r="AA183" s="89"/>
    </row>
    <row r="184" spans="1:27" x14ac:dyDescent="0.25">
      <c r="A184" s="222"/>
      <c r="B184" s="225"/>
      <c r="C184" s="231"/>
      <c r="D184" s="220"/>
      <c r="E184" s="98"/>
      <c r="F184" s="98"/>
      <c r="G184" s="98"/>
      <c r="H184" s="94"/>
      <c r="I184" s="94"/>
      <c r="J184" s="89"/>
      <c r="L184" s="93"/>
      <c r="M184" s="92"/>
      <c r="N184" s="211"/>
      <c r="O184" s="98" t="s">
        <v>907</v>
      </c>
      <c r="P184" s="98">
        <v>17</v>
      </c>
      <c r="Q184" s="98">
        <v>1</v>
      </c>
      <c r="R184" s="92">
        <f t="shared" si="0"/>
        <v>0.1</v>
      </c>
      <c r="S184" s="98">
        <f t="shared" si="1"/>
        <v>0.05</v>
      </c>
      <c r="T184" s="98">
        <v>4</v>
      </c>
      <c r="U184" s="98"/>
      <c r="V184" s="98"/>
      <c r="W184" s="92"/>
      <c r="X184" s="91"/>
      <c r="Y184" s="98"/>
      <c r="Z184" s="90"/>
      <c r="AA184" s="89"/>
    </row>
    <row r="185" spans="1:27" x14ac:dyDescent="0.25">
      <c r="A185" s="222"/>
      <c r="B185" s="225"/>
      <c r="C185" s="231"/>
      <c r="D185" s="220"/>
      <c r="E185" s="98"/>
      <c r="F185" s="98"/>
      <c r="G185" s="98"/>
      <c r="H185" s="94"/>
      <c r="I185" s="94"/>
      <c r="J185" s="89"/>
      <c r="L185" s="93"/>
      <c r="M185" s="92"/>
      <c r="N185" s="212" t="s">
        <v>913</v>
      </c>
      <c r="O185" s="96" t="s">
        <v>912</v>
      </c>
      <c r="P185" s="98">
        <v>0.8</v>
      </c>
      <c r="Q185" s="98">
        <v>1</v>
      </c>
      <c r="R185" s="92">
        <f t="shared" si="0"/>
        <v>0.1</v>
      </c>
      <c r="S185" s="98">
        <f t="shared" si="1"/>
        <v>0.05</v>
      </c>
      <c r="T185" s="98">
        <v>4</v>
      </c>
      <c r="U185" s="98"/>
      <c r="V185" s="98"/>
      <c r="W185" s="92"/>
      <c r="X185" s="91"/>
      <c r="Y185" s="98"/>
      <c r="Z185" s="90"/>
      <c r="AA185" s="89"/>
    </row>
    <row r="186" spans="1:27" ht="60" x14ac:dyDescent="0.25">
      <c r="A186" s="222"/>
      <c r="B186" s="225"/>
      <c r="C186" s="231"/>
      <c r="D186" s="220"/>
      <c r="E186" s="98"/>
      <c r="F186" s="98"/>
      <c r="G186" s="98"/>
      <c r="H186" s="94"/>
      <c r="I186" s="94"/>
      <c r="J186" s="89"/>
      <c r="L186" s="93"/>
      <c r="M186" s="92"/>
      <c r="N186" s="211"/>
      <c r="O186" s="96" t="s">
        <v>911</v>
      </c>
      <c r="P186" s="98">
        <v>4</v>
      </c>
      <c r="Q186" s="98">
        <v>1</v>
      </c>
      <c r="R186" s="92">
        <f t="shared" si="0"/>
        <v>0.1</v>
      </c>
      <c r="S186" s="98">
        <f t="shared" si="1"/>
        <v>0.05</v>
      </c>
      <c r="T186" s="98">
        <v>4</v>
      </c>
      <c r="U186" s="98"/>
      <c r="V186" s="98"/>
      <c r="W186" s="92"/>
      <c r="X186" s="91"/>
      <c r="Y186" s="98"/>
      <c r="Z186" s="90"/>
      <c r="AA186" s="89"/>
    </row>
    <row r="187" spans="1:27" ht="30" x14ac:dyDescent="0.25">
      <c r="A187" s="222"/>
      <c r="B187" s="225"/>
      <c r="C187" s="231"/>
      <c r="D187" s="220"/>
      <c r="E187" s="98"/>
      <c r="F187" s="98"/>
      <c r="G187" s="98"/>
      <c r="H187" s="94"/>
      <c r="I187" s="94"/>
      <c r="J187" s="89"/>
      <c r="L187" s="93"/>
      <c r="M187" s="92"/>
      <c r="N187" s="211"/>
      <c r="O187" s="96" t="s">
        <v>910</v>
      </c>
      <c r="P187" s="98">
        <v>1</v>
      </c>
      <c r="Q187" s="98">
        <v>1</v>
      </c>
      <c r="R187" s="92">
        <f t="shared" si="0"/>
        <v>0.1</v>
      </c>
      <c r="S187" s="98">
        <f t="shared" si="1"/>
        <v>0.05</v>
      </c>
      <c r="T187" s="98">
        <v>4</v>
      </c>
      <c r="U187" s="98"/>
      <c r="V187" s="98"/>
      <c r="W187" s="92"/>
      <c r="X187" s="91"/>
      <c r="Y187" s="98"/>
      <c r="Z187" s="90"/>
      <c r="AA187" s="89"/>
    </row>
    <row r="188" spans="1:27" x14ac:dyDescent="0.25">
      <c r="A188" s="222"/>
      <c r="B188" s="225"/>
      <c r="C188" s="231"/>
      <c r="D188" s="220"/>
      <c r="E188" s="98"/>
      <c r="F188" s="98"/>
      <c r="G188" s="98"/>
      <c r="H188" s="94"/>
      <c r="I188" s="94"/>
      <c r="J188" s="89"/>
      <c r="L188" s="93"/>
      <c r="M188" s="92"/>
      <c r="N188" s="211"/>
      <c r="O188" s="96" t="s">
        <v>909</v>
      </c>
      <c r="P188" s="98">
        <v>0.7</v>
      </c>
      <c r="Q188" s="98">
        <v>1</v>
      </c>
      <c r="R188" s="92">
        <f t="shared" si="0"/>
        <v>0.1</v>
      </c>
      <c r="S188" s="98">
        <f t="shared" si="1"/>
        <v>0.05</v>
      </c>
      <c r="T188" s="98">
        <v>4</v>
      </c>
      <c r="U188" s="98"/>
      <c r="V188" s="98"/>
      <c r="W188" s="92"/>
      <c r="X188" s="91"/>
      <c r="Y188" s="98"/>
      <c r="Z188" s="90"/>
      <c r="AA188" s="89"/>
    </row>
    <row r="189" spans="1:27" x14ac:dyDescent="0.25">
      <c r="A189" s="222"/>
      <c r="B189" s="225"/>
      <c r="C189" s="231"/>
      <c r="D189" s="220"/>
      <c r="E189" s="98"/>
      <c r="F189" s="98"/>
      <c r="G189" s="98"/>
      <c r="H189" s="94"/>
      <c r="I189" s="94"/>
      <c r="J189" s="89"/>
      <c r="L189" s="93"/>
      <c r="M189" s="92"/>
      <c r="N189" s="211"/>
      <c r="O189" s="96" t="s">
        <v>908</v>
      </c>
      <c r="P189" s="98">
        <v>7</v>
      </c>
      <c r="Q189" s="98">
        <v>1</v>
      </c>
      <c r="R189" s="92">
        <f t="shared" si="0"/>
        <v>0.1</v>
      </c>
      <c r="S189" s="98">
        <f t="shared" si="1"/>
        <v>0.05</v>
      </c>
      <c r="T189" s="98">
        <v>4</v>
      </c>
      <c r="U189" s="98"/>
      <c r="V189" s="98"/>
      <c r="W189" s="92"/>
      <c r="X189" s="91"/>
      <c r="Y189" s="98"/>
      <c r="Z189" s="90"/>
      <c r="AA189" s="89"/>
    </row>
    <row r="190" spans="1:27" x14ac:dyDescent="0.25">
      <c r="A190" s="222"/>
      <c r="B190" s="225"/>
      <c r="C190" s="232"/>
      <c r="D190" s="220"/>
      <c r="E190" s="98"/>
      <c r="F190" s="98"/>
      <c r="G190" s="98"/>
      <c r="H190" s="94"/>
      <c r="I190" s="94"/>
      <c r="J190" s="89"/>
      <c r="L190" s="93"/>
      <c r="M190" s="92"/>
      <c r="N190" s="211"/>
      <c r="O190" s="98" t="s">
        <v>907</v>
      </c>
      <c r="P190" s="98">
        <v>17</v>
      </c>
      <c r="Q190" s="98">
        <v>1</v>
      </c>
      <c r="R190" s="92">
        <f t="shared" si="0"/>
        <v>0.1</v>
      </c>
      <c r="S190" s="98">
        <f t="shared" si="1"/>
        <v>0.05</v>
      </c>
      <c r="T190" s="98">
        <v>4</v>
      </c>
      <c r="U190" s="98"/>
      <c r="V190" s="98"/>
      <c r="W190" s="92"/>
      <c r="X190" s="91"/>
      <c r="Y190" s="98"/>
      <c r="Z190" s="90"/>
      <c r="AA190" s="89"/>
    </row>
    <row r="191" spans="1:27" ht="30" x14ac:dyDescent="0.25">
      <c r="A191" s="222"/>
      <c r="B191" s="225"/>
      <c r="C191" s="213" t="s">
        <v>185</v>
      </c>
      <c r="D191" s="216" t="s">
        <v>906</v>
      </c>
      <c r="E191" s="97" t="s">
        <v>905</v>
      </c>
      <c r="F191" s="98"/>
      <c r="G191" s="98" t="s">
        <v>861</v>
      </c>
      <c r="H191" s="100">
        <f>I191*J191</f>
        <v>1087805.1406999999</v>
      </c>
      <c r="I191" s="100">
        <f>X191*Z191+Y191</f>
        <v>5.7192999999999996</v>
      </c>
      <c r="J191" s="99">
        <v>190199</v>
      </c>
      <c r="L191" s="102">
        <v>0.5</v>
      </c>
      <c r="M191" s="92">
        <f>1/6</f>
        <v>0.16666666666666666</v>
      </c>
      <c r="N191" s="98" t="s">
        <v>904</v>
      </c>
      <c r="O191" s="98" t="s">
        <v>903</v>
      </c>
      <c r="P191" s="98">
        <v>3.5</v>
      </c>
      <c r="Q191" s="98">
        <v>1</v>
      </c>
      <c r="R191" s="92">
        <f>2/6</f>
        <v>0.33333333333333331</v>
      </c>
      <c r="S191" s="98">
        <v>0.1</v>
      </c>
      <c r="T191" s="98">
        <v>2</v>
      </c>
      <c r="U191" s="98"/>
      <c r="V191" s="98">
        <v>2.5</v>
      </c>
      <c r="W191" s="92">
        <f>1/6</f>
        <v>0.16666666666666666</v>
      </c>
      <c r="X191" s="91">
        <f>(L191*M191+L192*M192+L193*M193+L208*M208+R191*T191)*6</f>
        <v>10.5</v>
      </c>
      <c r="Y191" s="98">
        <f>(P192*Q192*R192+P193*Q193*R193+V191*W191)*6</f>
        <v>2.5</v>
      </c>
      <c r="Z191" s="90">
        <v>0.30659999999999998</v>
      </c>
      <c r="AA191" s="89"/>
    </row>
    <row r="192" spans="1:27" x14ac:dyDescent="0.25">
      <c r="A192" s="222"/>
      <c r="B192" s="225"/>
      <c r="C192" s="214"/>
      <c r="D192" s="217"/>
      <c r="E192" s="97" t="s">
        <v>902</v>
      </c>
      <c r="F192" s="98"/>
      <c r="G192" s="98"/>
      <c r="H192" s="94"/>
      <c r="I192" s="94"/>
      <c r="J192" s="89"/>
      <c r="L192" s="102">
        <v>1</v>
      </c>
      <c r="M192" s="92">
        <f>1/6</f>
        <v>0.16666666666666666</v>
      </c>
      <c r="N192" s="98"/>
      <c r="O192" s="98"/>
      <c r="P192" s="98"/>
      <c r="Q192" s="98"/>
      <c r="R192" s="92"/>
      <c r="S192" s="98"/>
      <c r="T192" s="98"/>
      <c r="U192" s="98"/>
      <c r="V192" s="98"/>
      <c r="W192" s="92"/>
      <c r="X192" s="91"/>
      <c r="Y192" s="98"/>
      <c r="Z192" s="90"/>
      <c r="AA192" s="89"/>
    </row>
    <row r="193" spans="1:27" x14ac:dyDescent="0.25">
      <c r="A193" s="222"/>
      <c r="B193" s="225"/>
      <c r="C193" s="214"/>
      <c r="D193" s="218"/>
      <c r="E193" s="97" t="s">
        <v>901</v>
      </c>
      <c r="F193" s="98"/>
      <c r="G193" s="98"/>
      <c r="H193" s="94"/>
      <c r="I193" s="94"/>
      <c r="J193" s="89"/>
      <c r="L193" s="102">
        <v>1</v>
      </c>
      <c r="M193" s="92">
        <f>2/6</f>
        <v>0.33333333333333331</v>
      </c>
      <c r="N193" s="98"/>
      <c r="O193" s="98"/>
      <c r="P193" s="98"/>
      <c r="Q193" s="98"/>
      <c r="R193" s="92"/>
      <c r="S193" s="98"/>
      <c r="T193" s="98"/>
      <c r="U193" s="98"/>
      <c r="V193" s="98"/>
      <c r="W193" s="92"/>
      <c r="X193" s="91"/>
      <c r="Y193" s="98"/>
      <c r="Z193" s="90"/>
      <c r="AA193" s="89"/>
    </row>
    <row r="194" spans="1:27" ht="90" x14ac:dyDescent="0.25">
      <c r="A194" s="222"/>
      <c r="B194" s="225"/>
      <c r="C194" s="214"/>
      <c r="D194" s="219" t="s">
        <v>900</v>
      </c>
      <c r="E194" s="97" t="s">
        <v>899</v>
      </c>
      <c r="F194" s="98"/>
      <c r="G194" s="98" t="s">
        <v>861</v>
      </c>
      <c r="H194" s="100">
        <f>I194*J194</f>
        <v>6106548.1138999993</v>
      </c>
      <c r="I194" s="100">
        <f>X194*Z194+Y194</f>
        <v>32.106099999999998</v>
      </c>
      <c r="J194" s="99">
        <v>190199</v>
      </c>
      <c r="L194" s="93">
        <v>2</v>
      </c>
      <c r="M194" s="92">
        <f t="shared" ref="M194:M201" si="2">1/6</f>
        <v>0.16666666666666666</v>
      </c>
      <c r="N194" s="96" t="s">
        <v>898</v>
      </c>
      <c r="O194" s="96" t="s">
        <v>206</v>
      </c>
      <c r="P194" s="98">
        <v>2.5</v>
      </c>
      <c r="Q194" s="98">
        <v>10</v>
      </c>
      <c r="R194" s="92">
        <f>1/6</f>
        <v>0.16666666666666666</v>
      </c>
      <c r="S194" s="98">
        <v>0.5</v>
      </c>
      <c r="T194" s="98">
        <v>1</v>
      </c>
      <c r="U194" s="98"/>
      <c r="V194" s="98"/>
      <c r="W194" s="92"/>
      <c r="X194" s="91">
        <f>(L194*M194+L195*M195+L196*M196+L197*M197+S194*T194)*6</f>
        <v>8.5</v>
      </c>
      <c r="Y194" s="98">
        <f>(P194*Q194*R194+P195*Q195*R195+V194*W194)*6</f>
        <v>29.499999999999996</v>
      </c>
      <c r="Z194" s="90">
        <v>0.30659999999999998</v>
      </c>
      <c r="AA194" s="89"/>
    </row>
    <row r="195" spans="1:27" ht="30" x14ac:dyDescent="0.25">
      <c r="A195" s="222"/>
      <c r="B195" s="225"/>
      <c r="C195" s="214"/>
      <c r="D195" s="220"/>
      <c r="E195" s="97" t="s">
        <v>897</v>
      </c>
      <c r="F195" s="98"/>
      <c r="G195" s="98" t="s">
        <v>861</v>
      </c>
      <c r="H195" s="94"/>
      <c r="I195" s="94"/>
      <c r="J195" s="89"/>
      <c r="L195" s="93">
        <v>1</v>
      </c>
      <c r="M195" s="92">
        <f t="shared" si="2"/>
        <v>0.16666666666666666</v>
      </c>
      <c r="N195" s="98"/>
      <c r="O195" s="96" t="s">
        <v>896</v>
      </c>
      <c r="P195" s="98">
        <v>4.5</v>
      </c>
      <c r="Q195" s="98">
        <v>1</v>
      </c>
      <c r="R195" s="92">
        <f>1/6</f>
        <v>0.16666666666666666</v>
      </c>
      <c r="S195" s="98">
        <v>0.1</v>
      </c>
      <c r="T195" s="98">
        <v>1</v>
      </c>
      <c r="U195" s="98"/>
      <c r="V195" s="98"/>
      <c r="W195" s="92"/>
      <c r="X195" s="91"/>
      <c r="Y195" s="98"/>
      <c r="Z195" s="90"/>
      <c r="AA195" s="89"/>
    </row>
    <row r="196" spans="1:27" x14ac:dyDescent="0.25">
      <c r="A196" s="222"/>
      <c r="B196" s="225"/>
      <c r="C196" s="214"/>
      <c r="D196" s="220"/>
      <c r="E196" s="97" t="s">
        <v>895</v>
      </c>
      <c r="F196" s="98"/>
      <c r="G196" s="98"/>
      <c r="H196" s="94"/>
      <c r="I196" s="94"/>
      <c r="J196" s="89"/>
      <c r="L196" s="93">
        <v>1</v>
      </c>
      <c r="M196" s="92">
        <f t="shared" si="2"/>
        <v>0.16666666666666666</v>
      </c>
      <c r="N196" s="98"/>
      <c r="O196" s="98"/>
      <c r="P196" s="98"/>
      <c r="Q196" s="98"/>
      <c r="R196" s="92"/>
      <c r="S196" s="98"/>
      <c r="T196" s="98"/>
      <c r="U196" s="98"/>
      <c r="V196" s="98"/>
      <c r="W196" s="92"/>
      <c r="X196" s="91"/>
      <c r="Y196" s="98"/>
      <c r="Z196" s="90"/>
      <c r="AA196" s="89"/>
    </row>
    <row r="197" spans="1:27" x14ac:dyDescent="0.25">
      <c r="A197" s="222"/>
      <c r="B197" s="225"/>
      <c r="C197" s="214"/>
      <c r="D197" s="220"/>
      <c r="E197" s="97" t="s">
        <v>894</v>
      </c>
      <c r="F197" s="141" t="s">
        <v>206</v>
      </c>
      <c r="G197" s="98"/>
      <c r="H197" s="94"/>
      <c r="I197" s="94"/>
      <c r="J197" s="89"/>
      <c r="L197" s="93">
        <v>1.5</v>
      </c>
      <c r="M197" s="92">
        <f t="shared" si="2"/>
        <v>0.16666666666666666</v>
      </c>
      <c r="N197" s="98"/>
      <c r="O197" s="98"/>
      <c r="P197" s="98"/>
      <c r="Q197" s="98"/>
      <c r="R197" s="92"/>
      <c r="S197" s="98"/>
      <c r="T197" s="98"/>
      <c r="U197" s="98"/>
      <c r="V197" s="98"/>
      <c r="W197" s="92"/>
      <c r="X197" s="91"/>
      <c r="Y197" s="98"/>
      <c r="Z197" s="90"/>
      <c r="AA197" s="89"/>
    </row>
    <row r="198" spans="1:27" ht="45" x14ac:dyDescent="0.25">
      <c r="A198" s="222"/>
      <c r="B198" s="225"/>
      <c r="C198" s="214"/>
      <c r="D198" s="219" t="s">
        <v>893</v>
      </c>
      <c r="E198" s="97" t="s">
        <v>892</v>
      </c>
      <c r="F198" s="98"/>
      <c r="G198" s="98" t="s">
        <v>861</v>
      </c>
      <c r="H198" s="100">
        <f>I198*J198</f>
        <v>6766842.9622999988</v>
      </c>
      <c r="I198" s="100">
        <f>X198*Z198+Y198</f>
        <v>35.577699999999993</v>
      </c>
      <c r="J198" s="99">
        <v>190199</v>
      </c>
      <c r="L198" s="93">
        <v>0.5</v>
      </c>
      <c r="M198" s="92">
        <f t="shared" si="2"/>
        <v>0.16666666666666666</v>
      </c>
      <c r="N198" s="95" t="s">
        <v>891</v>
      </c>
      <c r="O198" s="96" t="s">
        <v>887</v>
      </c>
      <c r="P198" s="98">
        <v>25</v>
      </c>
      <c r="Q198" s="98">
        <v>1</v>
      </c>
      <c r="R198" s="92">
        <f>1/6</f>
        <v>0.16666666666666666</v>
      </c>
      <c r="S198" s="98">
        <v>1</v>
      </c>
      <c r="T198" s="98">
        <v>4</v>
      </c>
      <c r="U198" s="98"/>
      <c r="V198" s="98"/>
      <c r="W198" s="92"/>
      <c r="X198" s="91">
        <f>(L198*M198+L199*M199+L200*M200+L201*M201+S198*T198)*6</f>
        <v>34.5</v>
      </c>
      <c r="Y198" s="98">
        <f>(P198*Q198*R198+P199*Q199*R199+V198*W198)*6</f>
        <v>24.999999999999996</v>
      </c>
      <c r="Z198" s="90">
        <v>0.30659999999999998</v>
      </c>
      <c r="AA198" s="89"/>
    </row>
    <row r="199" spans="1:27" x14ac:dyDescent="0.25">
      <c r="A199" s="222"/>
      <c r="B199" s="225"/>
      <c r="C199" s="214"/>
      <c r="D199" s="220"/>
      <c r="E199" s="97" t="s">
        <v>890</v>
      </c>
      <c r="F199" s="98"/>
      <c r="G199" s="98"/>
      <c r="H199" s="94"/>
      <c r="I199" s="94"/>
      <c r="J199" s="89"/>
      <c r="L199" s="93">
        <v>1</v>
      </c>
      <c r="M199" s="92">
        <f t="shared" si="2"/>
        <v>0.16666666666666666</v>
      </c>
      <c r="N199" s="98"/>
      <c r="O199" s="98"/>
      <c r="P199" s="98"/>
      <c r="Q199" s="98"/>
      <c r="R199" s="92"/>
      <c r="S199" s="98"/>
      <c r="T199" s="98"/>
      <c r="U199" s="98"/>
      <c r="V199" s="98"/>
      <c r="W199" s="92"/>
      <c r="X199" s="91"/>
      <c r="Y199" s="98"/>
      <c r="Z199" s="90"/>
      <c r="AA199" s="89"/>
    </row>
    <row r="200" spans="1:27" x14ac:dyDescent="0.25">
      <c r="A200" s="222"/>
      <c r="B200" s="225"/>
      <c r="C200" s="214"/>
      <c r="D200" s="220"/>
      <c r="E200" s="97" t="s">
        <v>889</v>
      </c>
      <c r="F200" s="98"/>
      <c r="G200" s="98"/>
      <c r="H200" s="94"/>
      <c r="I200" s="94"/>
      <c r="J200" s="89"/>
      <c r="L200" s="93">
        <v>1</v>
      </c>
      <c r="M200" s="92">
        <f t="shared" si="2"/>
        <v>0.16666666666666666</v>
      </c>
      <c r="N200" s="98"/>
      <c r="O200" s="98"/>
      <c r="P200" s="98"/>
      <c r="Q200" s="98"/>
      <c r="R200" s="92"/>
      <c r="S200" s="98"/>
      <c r="T200" s="98"/>
      <c r="U200" s="98"/>
      <c r="V200" s="98"/>
      <c r="W200" s="92"/>
      <c r="X200" s="91"/>
      <c r="Y200" s="98"/>
      <c r="Z200" s="90"/>
      <c r="AA200" s="89"/>
    </row>
    <row r="201" spans="1:27" ht="45" x14ac:dyDescent="0.25">
      <c r="A201" s="222"/>
      <c r="B201" s="225"/>
      <c r="C201" s="215"/>
      <c r="D201" s="220"/>
      <c r="E201" s="97" t="s">
        <v>888</v>
      </c>
      <c r="F201" s="141" t="s">
        <v>887</v>
      </c>
      <c r="G201" s="98"/>
      <c r="H201" s="94"/>
      <c r="I201" s="94"/>
      <c r="J201" s="89"/>
      <c r="L201" s="93">
        <v>8</v>
      </c>
      <c r="M201" s="92">
        <f t="shared" si="2"/>
        <v>0.16666666666666666</v>
      </c>
      <c r="N201" s="98"/>
      <c r="O201" s="98"/>
      <c r="P201" s="98"/>
      <c r="Q201" s="98"/>
      <c r="R201" s="92"/>
      <c r="S201" s="98"/>
      <c r="T201" s="98"/>
      <c r="U201" s="98"/>
      <c r="V201" s="98"/>
      <c r="W201" s="92"/>
      <c r="X201" s="91"/>
      <c r="Y201" s="98"/>
      <c r="Z201" s="90"/>
      <c r="AA201" s="89"/>
    </row>
    <row r="202" spans="1:27" ht="45" x14ac:dyDescent="0.25">
      <c r="A202" s="222"/>
      <c r="B202" s="225"/>
      <c r="C202" s="227" t="s">
        <v>886</v>
      </c>
      <c r="D202" s="233" t="s">
        <v>119</v>
      </c>
      <c r="E202" s="141" t="s">
        <v>885</v>
      </c>
      <c r="F202" s="98"/>
      <c r="G202" s="98" t="s">
        <v>861</v>
      </c>
      <c r="H202" s="100">
        <f>I202*J202</f>
        <v>20013712.59888</v>
      </c>
      <c r="I202" s="100">
        <f>X202*Z202+Y202</f>
        <v>105.22512</v>
      </c>
      <c r="J202" s="99">
        <v>190199</v>
      </c>
      <c r="L202" s="93">
        <v>28</v>
      </c>
      <c r="M202" s="92">
        <v>1</v>
      </c>
      <c r="N202" s="98"/>
      <c r="O202" s="98"/>
      <c r="P202" s="98"/>
      <c r="Q202" s="98"/>
      <c r="R202" s="92"/>
      <c r="S202" s="98"/>
      <c r="T202" s="98"/>
      <c r="U202" s="98"/>
      <c r="V202" s="98"/>
      <c r="W202" s="92"/>
      <c r="X202" s="91">
        <f>(L202*M202+L203*M203+L204*M204+L205*M205+S202*T202)*6</f>
        <v>343.20000000000005</v>
      </c>
      <c r="Y202" s="98">
        <f>(P202*Q202*R202+P203*Q203*R203+V202*W202)*6</f>
        <v>0</v>
      </c>
      <c r="Z202" s="90">
        <v>0.30659999999999998</v>
      </c>
      <c r="AA202" s="89"/>
    </row>
    <row r="203" spans="1:27" x14ac:dyDescent="0.25">
      <c r="A203" s="222"/>
      <c r="B203" s="225"/>
      <c r="C203" s="228"/>
      <c r="D203" s="220"/>
      <c r="E203" s="141" t="s">
        <v>881</v>
      </c>
      <c r="F203" s="98"/>
      <c r="G203" s="98" t="s">
        <v>861</v>
      </c>
      <c r="H203" s="94"/>
      <c r="I203" s="94"/>
      <c r="J203" s="99"/>
      <c r="L203" s="93">
        <v>1</v>
      </c>
      <c r="M203" s="92">
        <v>1</v>
      </c>
      <c r="N203" s="98"/>
      <c r="O203" s="98"/>
      <c r="P203" s="98"/>
      <c r="Q203" s="98"/>
      <c r="R203" s="92"/>
      <c r="S203" s="98"/>
      <c r="T203" s="98"/>
      <c r="U203" s="98"/>
      <c r="V203" s="98"/>
      <c r="W203" s="92"/>
      <c r="X203" s="91"/>
      <c r="Y203" s="98"/>
      <c r="Z203" s="90"/>
      <c r="AA203" s="89"/>
    </row>
    <row r="204" spans="1:27" x14ac:dyDescent="0.25">
      <c r="A204" s="222"/>
      <c r="B204" s="225"/>
      <c r="C204" s="228"/>
      <c r="D204" s="233" t="s">
        <v>120</v>
      </c>
      <c r="E204" s="141" t="s">
        <v>884</v>
      </c>
      <c r="F204" s="98"/>
      <c r="G204" s="98" t="s">
        <v>861</v>
      </c>
      <c r="H204" s="94"/>
      <c r="I204" s="94"/>
      <c r="J204" s="99"/>
      <c r="L204" s="93">
        <v>28</v>
      </c>
      <c r="M204" s="92">
        <v>1</v>
      </c>
      <c r="N204" s="98"/>
      <c r="O204" s="98"/>
      <c r="P204" s="98"/>
      <c r="Q204" s="98"/>
      <c r="R204" s="92"/>
      <c r="S204" s="98"/>
      <c r="T204" s="98"/>
      <c r="U204" s="98"/>
      <c r="V204" s="98"/>
      <c r="W204" s="92"/>
      <c r="X204" s="91"/>
      <c r="Y204" s="98"/>
      <c r="Z204" s="90"/>
      <c r="AA204" s="89"/>
    </row>
    <row r="205" spans="1:27" x14ac:dyDescent="0.25">
      <c r="A205" s="222"/>
      <c r="B205" s="225"/>
      <c r="C205" s="228"/>
      <c r="D205" s="220"/>
      <c r="E205" s="141" t="s">
        <v>883</v>
      </c>
      <c r="F205" s="98"/>
      <c r="G205" s="98" t="s">
        <v>861</v>
      </c>
      <c r="H205" s="94"/>
      <c r="I205" s="94"/>
      <c r="J205" s="99"/>
      <c r="L205" s="93">
        <v>0.2</v>
      </c>
      <c r="M205" s="92">
        <v>1</v>
      </c>
      <c r="N205" s="98"/>
      <c r="O205" s="98"/>
      <c r="P205" s="98"/>
      <c r="Q205" s="98"/>
      <c r="R205" s="92"/>
      <c r="S205" s="98"/>
      <c r="T205" s="98"/>
      <c r="U205" s="98"/>
      <c r="V205" s="98"/>
      <c r="W205" s="92"/>
      <c r="X205" s="91"/>
      <c r="Y205" s="98"/>
      <c r="Z205" s="90"/>
      <c r="AA205" s="89"/>
    </row>
    <row r="206" spans="1:27" ht="30" x14ac:dyDescent="0.25">
      <c r="A206" s="222"/>
      <c r="B206" s="225"/>
      <c r="C206" s="228"/>
      <c r="D206" s="233" t="s">
        <v>121</v>
      </c>
      <c r="E206" s="141" t="s">
        <v>882</v>
      </c>
      <c r="F206" s="98"/>
      <c r="G206" s="98" t="s">
        <v>861</v>
      </c>
      <c r="H206" s="94"/>
      <c r="I206" s="94"/>
      <c r="J206" s="99"/>
      <c r="L206" s="93">
        <v>1</v>
      </c>
      <c r="M206" s="92">
        <v>1</v>
      </c>
      <c r="N206" s="98"/>
      <c r="O206" s="98"/>
      <c r="P206" s="98"/>
      <c r="Q206" s="98"/>
      <c r="R206" s="92"/>
      <c r="S206" s="98"/>
      <c r="T206" s="98"/>
      <c r="U206" s="98"/>
      <c r="V206" s="98"/>
      <c r="W206" s="92"/>
      <c r="X206" s="91"/>
      <c r="Y206" s="98"/>
      <c r="Z206" s="90"/>
      <c r="AA206" s="89"/>
    </row>
    <row r="207" spans="1:27" x14ac:dyDescent="0.25">
      <c r="A207" s="222"/>
      <c r="B207" s="225"/>
      <c r="C207" s="228"/>
      <c r="D207" s="220"/>
      <c r="E207" s="141" t="s">
        <v>881</v>
      </c>
      <c r="F207" s="98"/>
      <c r="G207" s="98" t="s">
        <v>861</v>
      </c>
      <c r="H207" s="94"/>
      <c r="I207" s="94"/>
      <c r="J207" s="99"/>
      <c r="L207" s="93">
        <v>0.2</v>
      </c>
      <c r="M207" s="92">
        <v>1</v>
      </c>
      <c r="N207" s="98"/>
      <c r="O207" s="98"/>
      <c r="P207" s="98"/>
      <c r="Q207" s="98"/>
      <c r="R207" s="92"/>
      <c r="S207" s="98"/>
      <c r="T207" s="98"/>
      <c r="U207" s="98"/>
      <c r="V207" s="98"/>
      <c r="W207" s="92"/>
      <c r="X207" s="91"/>
      <c r="Y207" s="98"/>
      <c r="Z207" s="90"/>
      <c r="AA207" s="89"/>
    </row>
    <row r="208" spans="1:27" ht="30" x14ac:dyDescent="0.25">
      <c r="A208" s="222"/>
      <c r="B208" s="225"/>
      <c r="C208" s="228"/>
      <c r="D208" s="219" t="s">
        <v>122</v>
      </c>
      <c r="E208" s="97" t="s">
        <v>880</v>
      </c>
      <c r="F208" s="98"/>
      <c r="G208" s="98"/>
      <c r="H208" s="100">
        <f>I208*J208</f>
        <v>2200016.6170800002</v>
      </c>
      <c r="I208" s="100">
        <f>X208*Z208+Y208</f>
        <v>11.566920000000001</v>
      </c>
      <c r="J208" s="99">
        <v>190199</v>
      </c>
      <c r="L208" s="93">
        <v>1</v>
      </c>
      <c r="M208" s="92">
        <f>3/6</f>
        <v>0.5</v>
      </c>
      <c r="N208" s="96" t="s">
        <v>879</v>
      </c>
      <c r="O208" s="96" t="s">
        <v>878</v>
      </c>
      <c r="P208" s="95">
        <v>0.1</v>
      </c>
      <c r="Q208" s="98">
        <v>1</v>
      </c>
      <c r="R208" s="92">
        <f t="shared" ref="R208:R219" si="3">3/6</f>
        <v>0.5</v>
      </c>
      <c r="S208" s="98">
        <f t="shared" ref="S208:S219" si="4">1/20</f>
        <v>0.05</v>
      </c>
      <c r="T208" s="98">
        <v>4</v>
      </c>
      <c r="U208" s="98"/>
      <c r="V208" s="98"/>
      <c r="W208" s="92"/>
      <c r="X208" s="91">
        <f>(L208*M208+L209*M209+L210*M210+L211*M211+S208*T208)*6</f>
        <v>16.200000000000003</v>
      </c>
      <c r="Y208" s="98">
        <f>(P208*Q208*R208+P209*Q209*R209+P210*Q210*R210+P211*Q211*R211+P212*Q212*R212+P213*Q213*R213+P214*Q214*R214+P215*Q215*R215+P216*Q216*R216+P217*Q217*R217+P218*Q218*R218+P219*Q219*R219+V208*W208)*6</f>
        <v>6.6000000000000005</v>
      </c>
      <c r="Z208" s="90">
        <v>0.30659999999999998</v>
      </c>
      <c r="AA208" s="89"/>
    </row>
    <row r="209" spans="1:27" ht="45" x14ac:dyDescent="0.25">
      <c r="A209" s="222"/>
      <c r="B209" s="225"/>
      <c r="C209" s="228"/>
      <c r="D209" s="220"/>
      <c r="E209" s="97" t="s">
        <v>877</v>
      </c>
      <c r="F209" s="98"/>
      <c r="G209" s="98"/>
      <c r="H209" s="94"/>
      <c r="I209" s="94"/>
      <c r="J209" s="89"/>
      <c r="L209" s="93">
        <v>1</v>
      </c>
      <c r="M209" s="92">
        <f>3/6</f>
        <v>0.5</v>
      </c>
      <c r="N209" s="98"/>
      <c r="O209" s="96" t="s">
        <v>876</v>
      </c>
      <c r="P209" s="95">
        <v>0.1</v>
      </c>
      <c r="Q209" s="98">
        <v>1</v>
      </c>
      <c r="R209" s="92">
        <f t="shared" si="3"/>
        <v>0.5</v>
      </c>
      <c r="S209" s="98">
        <f t="shared" si="4"/>
        <v>0.05</v>
      </c>
      <c r="T209" s="98">
        <v>4</v>
      </c>
      <c r="U209" s="98"/>
      <c r="V209" s="98"/>
      <c r="W209" s="92"/>
      <c r="X209" s="91"/>
      <c r="Y209" s="98"/>
      <c r="Z209" s="90"/>
      <c r="AA209" s="89"/>
    </row>
    <row r="210" spans="1:27" x14ac:dyDescent="0.25">
      <c r="A210" s="222"/>
      <c r="B210" s="225"/>
      <c r="C210" s="228"/>
      <c r="D210" s="220"/>
      <c r="E210" s="97" t="s">
        <v>875</v>
      </c>
      <c r="F210" s="98"/>
      <c r="G210" s="98"/>
      <c r="H210" s="94"/>
      <c r="I210" s="94"/>
      <c r="J210" s="89"/>
      <c r="L210" s="93">
        <v>1</v>
      </c>
      <c r="M210" s="92">
        <f>3/6</f>
        <v>0.5</v>
      </c>
      <c r="N210" s="98"/>
      <c r="O210" s="96" t="s">
        <v>874</v>
      </c>
      <c r="P210" s="95">
        <v>0.1</v>
      </c>
      <c r="Q210" s="98">
        <v>1</v>
      </c>
      <c r="R210" s="92">
        <f t="shared" si="3"/>
        <v>0.5</v>
      </c>
      <c r="S210" s="98">
        <f t="shared" si="4"/>
        <v>0.05</v>
      </c>
      <c r="T210" s="98">
        <v>4</v>
      </c>
      <c r="U210" s="98"/>
      <c r="V210" s="98"/>
      <c r="W210" s="92"/>
      <c r="X210" s="91"/>
      <c r="Y210" s="98"/>
      <c r="Z210" s="90"/>
      <c r="AA210" s="89"/>
    </row>
    <row r="211" spans="1:27" ht="30" x14ac:dyDescent="0.25">
      <c r="A211" s="222"/>
      <c r="B211" s="225"/>
      <c r="C211" s="228"/>
      <c r="D211" s="220"/>
      <c r="E211" s="101" t="s">
        <v>873</v>
      </c>
      <c r="F211" s="98"/>
      <c r="G211" s="98"/>
      <c r="H211" s="94"/>
      <c r="I211" s="94"/>
      <c r="J211" s="89"/>
      <c r="L211" s="93">
        <v>2</v>
      </c>
      <c r="M211" s="92">
        <f>3/6</f>
        <v>0.5</v>
      </c>
      <c r="N211" s="98"/>
      <c r="O211" s="96" t="s">
        <v>872</v>
      </c>
      <c r="P211" s="95">
        <v>0.1</v>
      </c>
      <c r="Q211" s="98">
        <v>1</v>
      </c>
      <c r="R211" s="92">
        <f t="shared" si="3"/>
        <v>0.5</v>
      </c>
      <c r="S211" s="98">
        <f t="shared" si="4"/>
        <v>0.05</v>
      </c>
      <c r="T211" s="98">
        <v>4</v>
      </c>
      <c r="U211" s="98"/>
      <c r="V211" s="98"/>
      <c r="W211" s="92"/>
      <c r="X211" s="91"/>
      <c r="Y211" s="98"/>
      <c r="Z211" s="90"/>
      <c r="AA211" s="89"/>
    </row>
    <row r="212" spans="1:27" x14ac:dyDescent="0.25">
      <c r="A212" s="222"/>
      <c r="B212" s="225"/>
      <c r="C212" s="228"/>
      <c r="D212" s="220"/>
      <c r="E212" s="138"/>
      <c r="F212" s="98"/>
      <c r="G212" s="98"/>
      <c r="H212" s="94"/>
      <c r="I212" s="94"/>
      <c r="J212" s="89"/>
      <c r="L212" s="93"/>
      <c r="M212" s="92"/>
      <c r="N212" s="98"/>
      <c r="O212" s="96" t="s">
        <v>871</v>
      </c>
      <c r="P212" s="95">
        <v>0.1</v>
      </c>
      <c r="Q212" s="98">
        <v>1</v>
      </c>
      <c r="R212" s="92">
        <f t="shared" si="3"/>
        <v>0.5</v>
      </c>
      <c r="S212" s="98">
        <f t="shared" si="4"/>
        <v>0.05</v>
      </c>
      <c r="T212" s="98">
        <v>4</v>
      </c>
      <c r="U212" s="98"/>
      <c r="V212" s="98"/>
      <c r="W212" s="92"/>
      <c r="X212" s="91"/>
      <c r="Y212" s="98"/>
      <c r="Z212" s="90"/>
      <c r="AA212" s="89"/>
    </row>
    <row r="213" spans="1:27" ht="45" x14ac:dyDescent="0.25">
      <c r="A213" s="222"/>
      <c r="B213" s="225"/>
      <c r="C213" s="228"/>
      <c r="D213" s="220"/>
      <c r="E213" s="138"/>
      <c r="F213" s="98"/>
      <c r="G213" s="98"/>
      <c r="H213" s="94"/>
      <c r="I213" s="94"/>
      <c r="J213" s="89"/>
      <c r="L213" s="93"/>
      <c r="M213" s="92"/>
      <c r="N213" s="98"/>
      <c r="O213" s="96" t="s">
        <v>870</v>
      </c>
      <c r="P213" s="95">
        <v>0.1</v>
      </c>
      <c r="Q213" s="98">
        <v>1</v>
      </c>
      <c r="R213" s="92">
        <f t="shared" si="3"/>
        <v>0.5</v>
      </c>
      <c r="S213" s="98">
        <f t="shared" si="4"/>
        <v>0.05</v>
      </c>
      <c r="T213" s="98">
        <v>4</v>
      </c>
      <c r="U213" s="98"/>
      <c r="V213" s="98"/>
      <c r="W213" s="92"/>
      <c r="X213" s="91"/>
      <c r="Y213" s="98"/>
      <c r="Z213" s="90"/>
      <c r="AA213" s="89"/>
    </row>
    <row r="214" spans="1:27" ht="30" x14ac:dyDescent="0.25">
      <c r="A214" s="222"/>
      <c r="B214" s="225"/>
      <c r="C214" s="228"/>
      <c r="D214" s="220"/>
      <c r="E214" s="138"/>
      <c r="F214" s="98"/>
      <c r="G214" s="98"/>
      <c r="H214" s="94"/>
      <c r="I214" s="94"/>
      <c r="J214" s="89"/>
      <c r="L214" s="93"/>
      <c r="M214" s="92"/>
      <c r="N214" s="98"/>
      <c r="O214" s="96" t="s">
        <v>869</v>
      </c>
      <c r="P214" s="95">
        <v>0.1</v>
      </c>
      <c r="Q214" s="98">
        <v>1</v>
      </c>
      <c r="R214" s="92">
        <f t="shared" si="3"/>
        <v>0.5</v>
      </c>
      <c r="S214" s="98">
        <f t="shared" si="4"/>
        <v>0.05</v>
      </c>
      <c r="T214" s="98">
        <v>4</v>
      </c>
      <c r="U214" s="98"/>
      <c r="V214" s="98"/>
      <c r="W214" s="92"/>
      <c r="X214" s="91"/>
      <c r="Y214" s="98"/>
      <c r="Z214" s="90"/>
      <c r="AA214" s="89"/>
    </row>
    <row r="215" spans="1:27" x14ac:dyDescent="0.25">
      <c r="A215" s="222"/>
      <c r="B215" s="225"/>
      <c r="C215" s="228"/>
      <c r="D215" s="220"/>
      <c r="E215" s="138"/>
      <c r="F215" s="98"/>
      <c r="G215" s="98"/>
      <c r="H215" s="94"/>
      <c r="I215" s="94"/>
      <c r="J215" s="89"/>
      <c r="L215" s="93"/>
      <c r="M215" s="92"/>
      <c r="N215" s="98"/>
      <c r="O215" s="96" t="s">
        <v>868</v>
      </c>
      <c r="P215" s="95">
        <v>0.1</v>
      </c>
      <c r="Q215" s="98">
        <v>6</v>
      </c>
      <c r="R215" s="92">
        <f t="shared" si="3"/>
        <v>0.5</v>
      </c>
      <c r="S215" s="98">
        <f t="shared" si="4"/>
        <v>0.05</v>
      </c>
      <c r="T215" s="98">
        <v>4</v>
      </c>
      <c r="U215" s="98"/>
      <c r="V215" s="98"/>
      <c r="W215" s="92"/>
      <c r="X215" s="91"/>
      <c r="Y215" s="98"/>
      <c r="Z215" s="90"/>
      <c r="AA215" s="89"/>
    </row>
    <row r="216" spans="1:27" x14ac:dyDescent="0.25">
      <c r="A216" s="222"/>
      <c r="B216" s="225"/>
      <c r="C216" s="228"/>
      <c r="D216" s="220"/>
      <c r="E216" s="138"/>
      <c r="F216" s="98"/>
      <c r="G216" s="98"/>
      <c r="H216" s="94"/>
      <c r="I216" s="94"/>
      <c r="J216" s="89"/>
      <c r="L216" s="93"/>
      <c r="M216" s="92"/>
      <c r="N216" s="98"/>
      <c r="O216" s="96" t="s">
        <v>867</v>
      </c>
      <c r="P216" s="95">
        <v>0.1</v>
      </c>
      <c r="Q216" s="98">
        <v>1</v>
      </c>
      <c r="R216" s="92">
        <f t="shared" si="3"/>
        <v>0.5</v>
      </c>
      <c r="S216" s="98">
        <f t="shared" si="4"/>
        <v>0.05</v>
      </c>
      <c r="T216" s="98">
        <v>4</v>
      </c>
      <c r="U216" s="98"/>
      <c r="V216" s="98"/>
      <c r="W216" s="92"/>
      <c r="X216" s="91"/>
      <c r="Y216" s="98"/>
      <c r="Z216" s="90"/>
      <c r="AA216" s="89"/>
    </row>
    <row r="217" spans="1:27" x14ac:dyDescent="0.25">
      <c r="A217" s="222"/>
      <c r="B217" s="225"/>
      <c r="C217" s="228"/>
      <c r="D217" s="220"/>
      <c r="E217" s="138"/>
      <c r="F217" s="98"/>
      <c r="G217" s="98"/>
      <c r="H217" s="94"/>
      <c r="I217" s="94"/>
      <c r="J217" s="89"/>
      <c r="L217" s="93"/>
      <c r="M217" s="92"/>
      <c r="N217" s="98"/>
      <c r="O217" s="96" t="s">
        <v>866</v>
      </c>
      <c r="P217" s="95">
        <v>0.1</v>
      </c>
      <c r="Q217" s="98">
        <v>1</v>
      </c>
      <c r="R217" s="92">
        <f t="shared" si="3"/>
        <v>0.5</v>
      </c>
      <c r="S217" s="98">
        <f t="shared" si="4"/>
        <v>0.05</v>
      </c>
      <c r="T217" s="98">
        <v>4</v>
      </c>
      <c r="U217" s="98"/>
      <c r="V217" s="98"/>
      <c r="W217" s="92"/>
      <c r="X217" s="91"/>
      <c r="Y217" s="98"/>
      <c r="Z217" s="90"/>
      <c r="AA217" s="89"/>
    </row>
    <row r="218" spans="1:27" ht="30" x14ac:dyDescent="0.25">
      <c r="A218" s="222"/>
      <c r="B218" s="225"/>
      <c r="C218" s="228"/>
      <c r="D218" s="220"/>
      <c r="E218" s="138"/>
      <c r="F218" s="98"/>
      <c r="G218" s="98"/>
      <c r="H218" s="94"/>
      <c r="I218" s="94"/>
      <c r="J218" s="89"/>
      <c r="L218" s="93"/>
      <c r="M218" s="92"/>
      <c r="N218" s="98"/>
      <c r="O218" s="96" t="s">
        <v>865</v>
      </c>
      <c r="P218" s="95">
        <v>0.1</v>
      </c>
      <c r="Q218" s="98">
        <v>1</v>
      </c>
      <c r="R218" s="92">
        <f t="shared" si="3"/>
        <v>0.5</v>
      </c>
      <c r="S218" s="98">
        <f t="shared" si="4"/>
        <v>0.05</v>
      </c>
      <c r="T218" s="98">
        <v>4</v>
      </c>
      <c r="U218" s="98"/>
      <c r="V218" s="98"/>
      <c r="W218" s="92"/>
      <c r="X218" s="91"/>
      <c r="Y218" s="98"/>
      <c r="Z218" s="90"/>
      <c r="AA218" s="89"/>
    </row>
    <row r="219" spans="1:27" x14ac:dyDescent="0.25">
      <c r="A219" s="222"/>
      <c r="B219" s="225"/>
      <c r="C219" s="228"/>
      <c r="D219" s="220"/>
      <c r="E219" s="138"/>
      <c r="F219" s="98"/>
      <c r="G219" s="98"/>
      <c r="H219" s="94"/>
      <c r="I219" s="94"/>
      <c r="J219" s="89"/>
      <c r="L219" s="93"/>
      <c r="M219" s="92"/>
      <c r="N219" s="98"/>
      <c r="O219" s="96" t="s">
        <v>864</v>
      </c>
      <c r="P219" s="95">
        <v>0.1</v>
      </c>
      <c r="Q219" s="98">
        <v>6</v>
      </c>
      <c r="R219" s="92">
        <f t="shared" si="3"/>
        <v>0.5</v>
      </c>
      <c r="S219" s="98">
        <f t="shared" si="4"/>
        <v>0.05</v>
      </c>
      <c r="T219" s="98">
        <v>4</v>
      </c>
      <c r="U219" s="98"/>
      <c r="V219" s="98"/>
      <c r="W219" s="92"/>
      <c r="X219" s="91"/>
      <c r="Y219" s="98"/>
      <c r="Z219" s="90"/>
      <c r="AA219" s="89"/>
    </row>
    <row r="220" spans="1:27" x14ac:dyDescent="0.25">
      <c r="A220" s="222"/>
      <c r="B220" s="225"/>
      <c r="C220" s="228"/>
      <c r="D220" s="234" t="s">
        <v>863</v>
      </c>
      <c r="E220" s="97" t="s">
        <v>862</v>
      </c>
      <c r="F220" s="98"/>
      <c r="G220" s="98" t="s">
        <v>861</v>
      </c>
      <c r="H220" s="100">
        <f>I220*J220</f>
        <v>2387872.3653999995</v>
      </c>
      <c r="I220" s="100">
        <f>X220*Z220+Y220</f>
        <v>12.554599999999997</v>
      </c>
      <c r="J220" s="99">
        <v>190199</v>
      </c>
      <c r="L220" s="93">
        <v>16</v>
      </c>
      <c r="M220" s="92">
        <f>1/6</f>
        <v>0.16666666666666666</v>
      </c>
      <c r="N220" s="98"/>
      <c r="O220" s="98"/>
      <c r="P220" s="98"/>
      <c r="Q220" s="98"/>
      <c r="R220" s="92"/>
      <c r="S220" s="98"/>
      <c r="T220" s="98"/>
      <c r="U220" s="98"/>
      <c r="V220" s="98">
        <v>2.5</v>
      </c>
      <c r="W220" s="92">
        <f>1/6</f>
        <v>0.16666666666666666</v>
      </c>
      <c r="X220" s="91">
        <f>(L220*M220+L221*M221+L222*M222+L223*M223+S220*T220)*6</f>
        <v>30.999999999999996</v>
      </c>
      <c r="Y220" s="98">
        <f>(P221*Q221*R221+P222*Q222*R222+P223*Q223*R223+V220*W220)*6</f>
        <v>3.05</v>
      </c>
      <c r="Z220" s="90">
        <v>0.30659999999999998</v>
      </c>
      <c r="AA220" s="89"/>
    </row>
    <row r="221" spans="1:27" ht="60" x14ac:dyDescent="0.25">
      <c r="A221" s="222"/>
      <c r="B221" s="225"/>
      <c r="C221" s="228"/>
      <c r="D221" s="235"/>
      <c r="E221" s="97" t="s">
        <v>860</v>
      </c>
      <c r="F221" s="98"/>
      <c r="G221" s="98"/>
      <c r="H221" s="94"/>
      <c r="I221" s="94"/>
      <c r="J221" s="89"/>
      <c r="L221" s="93">
        <v>1</v>
      </c>
      <c r="M221" s="92">
        <f>1/6</f>
        <v>0.16666666666666666</v>
      </c>
      <c r="N221" s="96" t="s">
        <v>857</v>
      </c>
      <c r="O221" s="96" t="s">
        <v>859</v>
      </c>
      <c r="P221" s="95">
        <v>0.1</v>
      </c>
      <c r="Q221" s="98">
        <v>1</v>
      </c>
      <c r="R221" s="92">
        <f>1/6</f>
        <v>0.16666666666666666</v>
      </c>
      <c r="S221" s="98"/>
      <c r="T221" s="98"/>
      <c r="U221" s="98"/>
      <c r="V221" s="98"/>
      <c r="W221" s="92"/>
      <c r="X221" s="91"/>
      <c r="Y221" s="98"/>
      <c r="Z221" s="90"/>
      <c r="AA221" s="89"/>
    </row>
    <row r="222" spans="1:27" ht="45" x14ac:dyDescent="0.25">
      <c r="A222" s="222"/>
      <c r="B222" s="225"/>
      <c r="C222" s="228"/>
      <c r="D222" s="235"/>
      <c r="E222" s="97" t="s">
        <v>858</v>
      </c>
      <c r="F222" s="141" t="s">
        <v>857</v>
      </c>
      <c r="G222" s="98"/>
      <c r="H222" s="94"/>
      <c r="I222" s="94"/>
      <c r="J222" s="89"/>
      <c r="L222" s="93">
        <v>2</v>
      </c>
      <c r="M222" s="92">
        <f>1/6</f>
        <v>0.16666666666666666</v>
      </c>
      <c r="N222" s="98"/>
      <c r="O222" s="96" t="s">
        <v>856</v>
      </c>
      <c r="P222" s="95">
        <v>0.25</v>
      </c>
      <c r="Q222" s="98">
        <v>1</v>
      </c>
      <c r="R222" s="92">
        <f>1/6</f>
        <v>0.16666666666666666</v>
      </c>
      <c r="S222" s="98"/>
      <c r="T222" s="98"/>
      <c r="U222" s="98"/>
      <c r="V222" s="98"/>
      <c r="W222" s="92"/>
      <c r="X222" s="91"/>
      <c r="Y222" s="98"/>
      <c r="Z222" s="90"/>
      <c r="AA222" s="89"/>
    </row>
    <row r="223" spans="1:27" ht="30" x14ac:dyDescent="0.25">
      <c r="A223" s="223"/>
      <c r="B223" s="226"/>
      <c r="C223" s="229"/>
      <c r="D223" s="236"/>
      <c r="E223" s="97" t="s">
        <v>855</v>
      </c>
      <c r="F223" s="141" t="s">
        <v>854</v>
      </c>
      <c r="G223" s="98"/>
      <c r="H223" s="94"/>
      <c r="I223" s="94"/>
      <c r="J223" s="89"/>
      <c r="L223" s="93">
        <v>2</v>
      </c>
      <c r="M223" s="92">
        <v>1</v>
      </c>
      <c r="N223" s="98"/>
      <c r="O223" s="96" t="s">
        <v>853</v>
      </c>
      <c r="P223" s="95">
        <v>0.2</v>
      </c>
      <c r="Q223" s="98">
        <v>1</v>
      </c>
      <c r="R223" s="92">
        <f>1/6</f>
        <v>0.16666666666666666</v>
      </c>
      <c r="S223" s="98"/>
      <c r="T223" s="98"/>
      <c r="U223" s="98"/>
      <c r="V223" s="98"/>
      <c r="W223" s="92"/>
      <c r="X223" s="91"/>
      <c r="Y223" s="98"/>
      <c r="Z223" s="90"/>
      <c r="AA223" s="89"/>
    </row>
    <row r="224" spans="1:27" ht="45" x14ac:dyDescent="0.25">
      <c r="A224" s="93">
        <v>8</v>
      </c>
      <c r="B224" s="139" t="s">
        <v>852</v>
      </c>
      <c r="C224" s="98"/>
      <c r="D224" s="98"/>
      <c r="E224" s="98"/>
      <c r="F224" s="98"/>
      <c r="G224" s="98"/>
      <c r="H224" s="94"/>
      <c r="I224" s="94"/>
      <c r="J224" s="89"/>
      <c r="L224" s="93"/>
      <c r="M224" s="92"/>
      <c r="N224" s="98"/>
      <c r="O224" s="98"/>
      <c r="P224" s="98"/>
      <c r="Q224" s="98"/>
      <c r="R224" s="92"/>
      <c r="S224" s="98"/>
      <c r="T224" s="98"/>
      <c r="U224" s="98"/>
      <c r="V224" s="98"/>
      <c r="W224" s="92"/>
      <c r="X224" s="91"/>
      <c r="Y224" s="98"/>
      <c r="Z224" s="90"/>
      <c r="AA224" s="89"/>
    </row>
    <row r="225" spans="1:27" ht="15.75" thickBot="1" x14ac:dyDescent="0.3">
      <c r="A225" s="87"/>
      <c r="B225" s="84"/>
      <c r="C225" s="84"/>
      <c r="D225" s="84"/>
      <c r="E225" s="84"/>
      <c r="F225" s="84"/>
      <c r="G225" s="84"/>
      <c r="H225" s="88"/>
      <c r="I225" s="88"/>
      <c r="J225" s="82"/>
      <c r="L225" s="87"/>
      <c r="M225" s="86"/>
      <c r="N225" s="84"/>
      <c r="O225" s="84"/>
      <c r="P225" s="84"/>
      <c r="Q225" s="84"/>
      <c r="R225" s="86"/>
      <c r="S225" s="84"/>
      <c r="T225" s="84"/>
      <c r="U225" s="84"/>
      <c r="V225" s="84"/>
      <c r="W225" s="86"/>
      <c r="X225" s="85"/>
      <c r="Y225" s="84"/>
      <c r="Z225" s="83"/>
      <c r="AA225" s="82"/>
    </row>
  </sheetData>
  <mergeCells count="83">
    <mergeCell ref="H3:J4"/>
    <mergeCell ref="A3:A5"/>
    <mergeCell ref="B3:B5"/>
    <mergeCell ref="C3:C5"/>
    <mergeCell ref="D3:D5"/>
    <mergeCell ref="E3:G4"/>
    <mergeCell ref="L3:AA3"/>
    <mergeCell ref="L4:L5"/>
    <mergeCell ref="M4:M5"/>
    <mergeCell ref="N4:T4"/>
    <mergeCell ref="U4:W4"/>
    <mergeCell ref="X4:X5"/>
    <mergeCell ref="Y4:Y5"/>
    <mergeCell ref="Z4:Z5"/>
    <mergeCell ref="AA4:AA5"/>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A142:A150"/>
    <mergeCell ref="B142:B150"/>
    <mergeCell ref="C142:C150"/>
    <mergeCell ref="D143:D144"/>
    <mergeCell ref="D145:D147"/>
    <mergeCell ref="D148:D150"/>
    <mergeCell ref="B103:B129"/>
    <mergeCell ref="C103:C111"/>
    <mergeCell ref="C112:C120"/>
    <mergeCell ref="C121:C129"/>
    <mergeCell ref="A130:A141"/>
    <mergeCell ref="B130:B141"/>
    <mergeCell ref="C130:C135"/>
    <mergeCell ref="C136:C141"/>
    <mergeCell ref="A103:A129"/>
    <mergeCell ref="A166:A223"/>
    <mergeCell ref="B166:B223"/>
    <mergeCell ref="C166:C190"/>
    <mergeCell ref="D166:D170"/>
    <mergeCell ref="D171:D190"/>
    <mergeCell ref="C202:C223"/>
    <mergeCell ref="D202:D203"/>
    <mergeCell ref="D204:D205"/>
    <mergeCell ref="D206:D207"/>
    <mergeCell ref="D208:D219"/>
    <mergeCell ref="D220:D223"/>
    <mergeCell ref="A151:A165"/>
    <mergeCell ref="B151:B165"/>
    <mergeCell ref="C151:C165"/>
    <mergeCell ref="D151:D158"/>
    <mergeCell ref="D159:D165"/>
    <mergeCell ref="N171:N177"/>
    <mergeCell ref="N178:N184"/>
    <mergeCell ref="N185:N190"/>
    <mergeCell ref="C191:C201"/>
    <mergeCell ref="D191:D193"/>
    <mergeCell ref="D194:D197"/>
    <mergeCell ref="D198:D20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41" t="s">
        <v>92</v>
      </c>
    </row>
    <row r="3" spans="1:8" ht="45" x14ac:dyDescent="0.25">
      <c r="A3" s="42" t="s">
        <v>108</v>
      </c>
      <c r="B3" s="42" t="s">
        <v>109</v>
      </c>
      <c r="C3" s="42" t="s">
        <v>108</v>
      </c>
      <c r="D3" s="42" t="s">
        <v>110</v>
      </c>
      <c r="E3" s="42" t="s">
        <v>111</v>
      </c>
    </row>
    <row r="4" spans="1:8" ht="45" x14ac:dyDescent="0.25">
      <c r="A4" s="256">
        <v>1</v>
      </c>
      <c r="B4" s="259" t="s">
        <v>112</v>
      </c>
      <c r="C4" s="146">
        <v>1</v>
      </c>
      <c r="D4" s="43" t="s">
        <v>113</v>
      </c>
      <c r="E4" s="44">
        <v>16</v>
      </c>
    </row>
    <row r="5" spans="1:8" ht="45" x14ac:dyDescent="0.25">
      <c r="A5" s="257"/>
      <c r="B5" s="260"/>
      <c r="C5" s="146">
        <f>C4+1</f>
        <v>2</v>
      </c>
      <c r="D5" s="43" t="s">
        <v>114</v>
      </c>
      <c r="E5" s="44">
        <v>8</v>
      </c>
    </row>
    <row r="6" spans="1:8" ht="30" x14ac:dyDescent="0.25">
      <c r="A6" s="257"/>
      <c r="B6" s="260"/>
      <c r="C6" s="146">
        <f>C5+1</f>
        <v>3</v>
      </c>
      <c r="D6" s="43" t="s">
        <v>115</v>
      </c>
      <c r="E6" s="44">
        <v>4</v>
      </c>
    </row>
    <row r="7" spans="1:8" ht="30" x14ac:dyDescent="0.25">
      <c r="A7" s="257"/>
      <c r="B7" s="260"/>
      <c r="C7" s="146">
        <f>C6+1</f>
        <v>4</v>
      </c>
      <c r="D7" s="43" t="s">
        <v>1074</v>
      </c>
      <c r="E7" s="44">
        <v>16</v>
      </c>
    </row>
    <row r="8" spans="1:8" ht="45" x14ac:dyDescent="0.25">
      <c r="A8" s="257"/>
      <c r="B8" s="260"/>
      <c r="C8" s="146">
        <f>C7+1</f>
        <v>5</v>
      </c>
      <c r="D8" s="43" t="s">
        <v>116</v>
      </c>
      <c r="E8" s="44">
        <f>E4*1.5</f>
        <v>24</v>
      </c>
    </row>
    <row r="9" spans="1:8" ht="30" x14ac:dyDescent="0.25">
      <c r="A9" s="258"/>
      <c r="B9" s="261"/>
      <c r="C9" s="146">
        <f>C8+1</f>
        <v>6</v>
      </c>
      <c r="D9" s="43" t="s">
        <v>117</v>
      </c>
      <c r="E9" s="44">
        <f>E5*1.5</f>
        <v>12</v>
      </c>
    </row>
    <row r="10" spans="1:8" ht="15.75" x14ac:dyDescent="0.25">
      <c r="A10" s="256">
        <v>2</v>
      </c>
      <c r="B10" s="259" t="s">
        <v>118</v>
      </c>
      <c r="C10" s="146">
        <v>1</v>
      </c>
      <c r="D10" s="43" t="s">
        <v>119</v>
      </c>
      <c r="E10" s="44"/>
      <c r="H10" s="45"/>
    </row>
    <row r="11" spans="1:8" ht="30" x14ac:dyDescent="0.25">
      <c r="A11" s="257"/>
      <c r="B11" s="260"/>
      <c r="C11" s="146">
        <f>C10+1</f>
        <v>2</v>
      </c>
      <c r="D11" s="43" t="s">
        <v>120</v>
      </c>
      <c r="E11" s="44"/>
      <c r="H11" s="45"/>
    </row>
    <row r="12" spans="1:8" ht="15.75" x14ac:dyDescent="0.25">
      <c r="A12" s="257"/>
      <c r="B12" s="260"/>
      <c r="C12" s="146">
        <f>C11+1</f>
        <v>3</v>
      </c>
      <c r="D12" s="43" t="s">
        <v>121</v>
      </c>
      <c r="E12" s="44"/>
      <c r="H12" s="45"/>
    </row>
    <row r="13" spans="1:8" ht="45" x14ac:dyDescent="0.25">
      <c r="A13" s="257"/>
      <c r="B13" s="260"/>
      <c r="C13" s="146">
        <f>C12+1</f>
        <v>4</v>
      </c>
      <c r="D13" s="43" t="s">
        <v>122</v>
      </c>
      <c r="E13" s="44"/>
      <c r="H13" s="45"/>
    </row>
    <row r="14" spans="1:8" x14ac:dyDescent="0.25">
      <c r="A14" s="256">
        <v>3</v>
      </c>
      <c r="B14" s="259" t="s">
        <v>123</v>
      </c>
      <c r="C14" s="146">
        <v>1</v>
      </c>
      <c r="D14" s="43" t="s">
        <v>124</v>
      </c>
      <c r="E14" s="44"/>
    </row>
    <row r="15" spans="1:8" x14ac:dyDescent="0.25">
      <c r="A15" s="257"/>
      <c r="B15" s="260"/>
      <c r="C15" s="146">
        <f>C14+1</f>
        <v>2</v>
      </c>
      <c r="D15" s="43" t="s">
        <v>125</v>
      </c>
      <c r="E15" s="44"/>
    </row>
    <row r="16" spans="1:8" ht="30" x14ac:dyDescent="0.25">
      <c r="A16" s="257"/>
      <c r="B16" s="260"/>
      <c r="C16" s="146">
        <f t="shared" ref="C16:C28" si="0">C15+1</f>
        <v>3</v>
      </c>
      <c r="D16" s="43" t="s">
        <v>126</v>
      </c>
      <c r="E16" s="44"/>
    </row>
    <row r="17" spans="1:5" x14ac:dyDescent="0.25">
      <c r="A17" s="257"/>
      <c r="B17" s="260"/>
      <c r="C17" s="146">
        <f t="shared" si="0"/>
        <v>4</v>
      </c>
      <c r="D17" s="43" t="s">
        <v>127</v>
      </c>
      <c r="E17" s="44"/>
    </row>
    <row r="18" spans="1:5" ht="30" x14ac:dyDescent="0.25">
      <c r="A18" s="257"/>
      <c r="B18" s="260"/>
      <c r="C18" s="146">
        <f t="shared" si="0"/>
        <v>5</v>
      </c>
      <c r="D18" s="43" t="s">
        <v>128</v>
      </c>
      <c r="E18" s="44"/>
    </row>
    <row r="19" spans="1:5" ht="30" x14ac:dyDescent="0.25">
      <c r="A19" s="257"/>
      <c r="B19" s="260"/>
      <c r="C19" s="146">
        <f t="shared" si="0"/>
        <v>6</v>
      </c>
      <c r="D19" s="43" t="s">
        <v>129</v>
      </c>
      <c r="E19" s="44"/>
    </row>
    <row r="20" spans="1:5" x14ac:dyDescent="0.25">
      <c r="A20" s="257"/>
      <c r="B20" s="260"/>
      <c r="C20" s="146">
        <f t="shared" si="0"/>
        <v>7</v>
      </c>
      <c r="D20" s="43" t="s">
        <v>130</v>
      </c>
      <c r="E20" s="44"/>
    </row>
    <row r="21" spans="1:5" x14ac:dyDescent="0.25">
      <c r="A21" s="257"/>
      <c r="B21" s="260"/>
      <c r="C21" s="146">
        <f t="shared" si="0"/>
        <v>8</v>
      </c>
      <c r="D21" s="43" t="s">
        <v>131</v>
      </c>
      <c r="E21" s="44"/>
    </row>
    <row r="22" spans="1:5" ht="30" x14ac:dyDescent="0.25">
      <c r="A22" s="257"/>
      <c r="B22" s="260"/>
      <c r="C22" s="146">
        <f t="shared" si="0"/>
        <v>9</v>
      </c>
      <c r="D22" s="43" t="s">
        <v>132</v>
      </c>
      <c r="E22" s="44"/>
    </row>
    <row r="23" spans="1:5" x14ac:dyDescent="0.25">
      <c r="A23" s="257"/>
      <c r="B23" s="260"/>
      <c r="C23" s="146">
        <f t="shared" si="0"/>
        <v>10</v>
      </c>
      <c r="D23" s="43" t="s">
        <v>133</v>
      </c>
      <c r="E23" s="44"/>
    </row>
    <row r="24" spans="1:5" x14ac:dyDescent="0.25">
      <c r="A24" s="257"/>
      <c r="B24" s="260"/>
      <c r="C24" s="146">
        <f t="shared" si="0"/>
        <v>11</v>
      </c>
      <c r="D24" s="43" t="s">
        <v>134</v>
      </c>
      <c r="E24" s="44"/>
    </row>
    <row r="25" spans="1:5" ht="30" x14ac:dyDescent="0.25">
      <c r="A25" s="257"/>
      <c r="B25" s="260"/>
      <c r="C25" s="146">
        <f t="shared" si="0"/>
        <v>12</v>
      </c>
      <c r="D25" s="43" t="s">
        <v>135</v>
      </c>
      <c r="E25" s="44"/>
    </row>
    <row r="26" spans="1:5" x14ac:dyDescent="0.25">
      <c r="A26" s="257"/>
      <c r="B26" s="260"/>
      <c r="C26" s="146">
        <f t="shared" si="0"/>
        <v>13</v>
      </c>
      <c r="D26" s="43" t="s">
        <v>136</v>
      </c>
      <c r="E26" s="44"/>
    </row>
    <row r="27" spans="1:5" x14ac:dyDescent="0.25">
      <c r="A27" s="257"/>
      <c r="B27" s="260"/>
      <c r="C27" s="146">
        <f t="shared" si="0"/>
        <v>14</v>
      </c>
      <c r="D27" s="43" t="s">
        <v>137</v>
      </c>
      <c r="E27" s="44"/>
    </row>
    <row r="28" spans="1:5" ht="30" x14ac:dyDescent="0.25">
      <c r="A28" s="258"/>
      <c r="B28" s="261"/>
      <c r="C28" s="146">
        <f t="shared" si="0"/>
        <v>15</v>
      </c>
      <c r="D28" s="43" t="s">
        <v>138</v>
      </c>
      <c r="E28" s="44"/>
    </row>
    <row r="29" spans="1:5" x14ac:dyDescent="0.25">
      <c r="A29" s="256">
        <v>4</v>
      </c>
      <c r="B29" s="259" t="s">
        <v>139</v>
      </c>
      <c r="C29" s="146">
        <v>1</v>
      </c>
      <c r="D29" s="43"/>
      <c r="E29" s="44"/>
    </row>
    <row r="30" spans="1:5" x14ac:dyDescent="0.25">
      <c r="A30" s="257"/>
      <c r="B30" s="260"/>
      <c r="C30" s="146">
        <f>C29+1</f>
        <v>2</v>
      </c>
      <c r="D30" s="43"/>
      <c r="E30" s="44"/>
    </row>
    <row r="31" spans="1:5" x14ac:dyDescent="0.25">
      <c r="A31" s="257"/>
      <c r="B31" s="260"/>
      <c r="C31" s="146">
        <f>C30+1</f>
        <v>3</v>
      </c>
      <c r="D31" s="43"/>
      <c r="E31" s="44"/>
    </row>
    <row r="32" spans="1:5" x14ac:dyDescent="0.25">
      <c r="A32" s="257"/>
      <c r="B32" s="260"/>
      <c r="C32" s="146">
        <f>C31+1</f>
        <v>4</v>
      </c>
      <c r="D32" s="43"/>
      <c r="E32" s="44"/>
    </row>
    <row r="33" spans="1:8" x14ac:dyDescent="0.25">
      <c r="A33" s="258"/>
      <c r="B33" s="261"/>
      <c r="C33" s="146">
        <f>C32+1</f>
        <v>5</v>
      </c>
      <c r="D33" s="43"/>
      <c r="E33" s="44"/>
    </row>
    <row r="34" spans="1:8" x14ac:dyDescent="0.25">
      <c r="A34" s="256">
        <v>5</v>
      </c>
      <c r="B34" s="259" t="s">
        <v>140</v>
      </c>
      <c r="C34" s="146">
        <v>1</v>
      </c>
      <c r="D34" s="43"/>
      <c r="E34" s="44"/>
    </row>
    <row r="35" spans="1:8" x14ac:dyDescent="0.25">
      <c r="A35" s="257"/>
      <c r="B35" s="260"/>
      <c r="C35" s="146">
        <f>C34+1</f>
        <v>2</v>
      </c>
      <c r="D35" s="43"/>
      <c r="E35" s="44"/>
    </row>
    <row r="36" spans="1:8" x14ac:dyDescent="0.25">
      <c r="A36" s="257"/>
      <c r="B36" s="260"/>
      <c r="C36" s="146">
        <f>C35+1</f>
        <v>3</v>
      </c>
      <c r="D36" s="43"/>
      <c r="E36" s="44"/>
    </row>
    <row r="37" spans="1:8" x14ac:dyDescent="0.25">
      <c r="A37" s="257"/>
      <c r="B37" s="260"/>
      <c r="C37" s="146">
        <f>C36+1</f>
        <v>4</v>
      </c>
      <c r="D37" s="43"/>
      <c r="E37" s="44"/>
    </row>
    <row r="38" spans="1:8" x14ac:dyDescent="0.25">
      <c r="A38" s="258"/>
      <c r="B38" s="261"/>
      <c r="C38" s="146">
        <f>C37+1</f>
        <v>5</v>
      </c>
      <c r="D38" s="43"/>
      <c r="E38" s="44"/>
    </row>
    <row r="39" spans="1:8" x14ac:dyDescent="0.25">
      <c r="A39" s="256">
        <v>6</v>
      </c>
      <c r="B39" s="259" t="s">
        <v>141</v>
      </c>
      <c r="C39" s="146">
        <v>1</v>
      </c>
      <c r="D39" s="43"/>
      <c r="E39" s="44"/>
    </row>
    <row r="40" spans="1:8" x14ac:dyDescent="0.25">
      <c r="A40" s="257"/>
      <c r="B40" s="260"/>
      <c r="C40" s="146">
        <f>C39+1</f>
        <v>2</v>
      </c>
      <c r="D40" s="43"/>
      <c r="E40" s="44"/>
    </row>
    <row r="41" spans="1:8" x14ac:dyDescent="0.25">
      <c r="A41" s="257"/>
      <c r="B41" s="260"/>
      <c r="C41" s="146">
        <f>C40+1</f>
        <v>3</v>
      </c>
      <c r="D41" s="43"/>
      <c r="E41" s="44"/>
    </row>
    <row r="42" spans="1:8" x14ac:dyDescent="0.25">
      <c r="A42" s="257"/>
      <c r="B42" s="260"/>
      <c r="C42" s="146">
        <f>C41+1</f>
        <v>4</v>
      </c>
      <c r="D42" s="43"/>
      <c r="E42" s="44"/>
    </row>
    <row r="43" spans="1:8" x14ac:dyDescent="0.25">
      <c r="A43" s="258"/>
      <c r="B43" s="261"/>
      <c r="C43" s="146">
        <f>C42+1</f>
        <v>5</v>
      </c>
      <c r="D43" s="43"/>
      <c r="E43" s="44"/>
    </row>
    <row r="44" spans="1:8" ht="30" x14ac:dyDescent="0.25">
      <c r="A44" s="256">
        <v>7</v>
      </c>
      <c r="B44" s="259" t="s">
        <v>142</v>
      </c>
      <c r="C44" s="146">
        <v>1</v>
      </c>
      <c r="D44" s="43" t="s">
        <v>143</v>
      </c>
      <c r="E44" s="44">
        <v>2</v>
      </c>
      <c r="H44" s="45"/>
    </row>
    <row r="45" spans="1:8" ht="15.75" x14ac:dyDescent="0.25">
      <c r="A45" s="257"/>
      <c r="B45" s="260"/>
      <c r="C45" s="146">
        <f>C44+1</f>
        <v>2</v>
      </c>
      <c r="D45" s="43" t="s">
        <v>144</v>
      </c>
      <c r="E45" s="44">
        <v>1</v>
      </c>
      <c r="H45" s="45"/>
    </row>
    <row r="46" spans="1:8" ht="30" x14ac:dyDescent="0.25">
      <c r="A46" s="257"/>
      <c r="B46" s="260"/>
      <c r="C46" s="146">
        <f t="shared" ref="C46:C51" si="1">C45+1</f>
        <v>3</v>
      </c>
      <c r="D46" s="43" t="s">
        <v>145</v>
      </c>
      <c r="E46" s="44">
        <v>8</v>
      </c>
      <c r="H46" s="45"/>
    </row>
    <row r="47" spans="1:8" ht="30" x14ac:dyDescent="0.25">
      <c r="A47" s="257"/>
      <c r="B47" s="260"/>
      <c r="C47" s="146">
        <f t="shared" si="1"/>
        <v>4</v>
      </c>
      <c r="D47" s="43" t="s">
        <v>146</v>
      </c>
      <c r="E47" s="44">
        <v>16</v>
      </c>
      <c r="H47" s="45"/>
    </row>
    <row r="48" spans="1:8" ht="15.75" x14ac:dyDescent="0.25">
      <c r="A48" s="257"/>
      <c r="B48" s="260"/>
      <c r="C48" s="146">
        <f t="shared" si="1"/>
        <v>5</v>
      </c>
      <c r="D48" s="43" t="s">
        <v>147</v>
      </c>
      <c r="E48" s="44">
        <v>1</v>
      </c>
      <c r="H48" s="45"/>
    </row>
    <row r="49" spans="1:8" ht="15.75" x14ac:dyDescent="0.25">
      <c r="A49" s="257"/>
      <c r="B49" s="260"/>
      <c r="C49" s="146">
        <f t="shared" si="1"/>
        <v>6</v>
      </c>
      <c r="D49" s="43" t="s">
        <v>148</v>
      </c>
      <c r="E49" s="44">
        <v>1</v>
      </c>
      <c r="H49" s="45"/>
    </row>
    <row r="50" spans="1:8" ht="15.75" x14ac:dyDescent="0.25">
      <c r="A50" s="257"/>
      <c r="B50" s="260"/>
      <c r="C50" s="146">
        <f t="shared" si="1"/>
        <v>7</v>
      </c>
      <c r="D50" s="43" t="s">
        <v>149</v>
      </c>
      <c r="E50" s="44">
        <v>1</v>
      </c>
      <c r="H50" s="45"/>
    </row>
    <row r="51" spans="1:8" ht="15.75" x14ac:dyDescent="0.25">
      <c r="A51" s="257"/>
      <c r="B51" s="260"/>
      <c r="C51" s="146">
        <f t="shared" si="1"/>
        <v>8</v>
      </c>
      <c r="D51" s="43" t="s">
        <v>150</v>
      </c>
      <c r="E51" s="44">
        <v>0.5</v>
      </c>
      <c r="H51" s="45"/>
    </row>
    <row r="52" spans="1:8" ht="30" x14ac:dyDescent="0.25">
      <c r="A52" s="256">
        <v>8</v>
      </c>
      <c r="B52" s="259" t="s">
        <v>151</v>
      </c>
      <c r="C52" s="146">
        <v>1</v>
      </c>
      <c r="D52" s="43" t="s">
        <v>152</v>
      </c>
      <c r="E52" s="44"/>
      <c r="H52" s="45"/>
    </row>
    <row r="53" spans="1:8" ht="15.75" x14ac:dyDescent="0.25">
      <c r="A53" s="257"/>
      <c r="B53" s="260"/>
      <c r="C53" s="146">
        <f t="shared" ref="C53:C58" si="2">C52+1</f>
        <v>2</v>
      </c>
      <c r="D53" s="43" t="s">
        <v>144</v>
      </c>
      <c r="E53" s="44"/>
      <c r="H53" s="45"/>
    </row>
    <row r="54" spans="1:8" ht="30" x14ac:dyDescent="0.25">
      <c r="A54" s="257"/>
      <c r="B54" s="260"/>
      <c r="C54" s="146">
        <f t="shared" si="2"/>
        <v>3</v>
      </c>
      <c r="D54" s="43" t="s">
        <v>145</v>
      </c>
      <c r="E54" s="44"/>
      <c r="H54" s="45"/>
    </row>
    <row r="55" spans="1:8" ht="30" x14ac:dyDescent="0.25">
      <c r="A55" s="257"/>
      <c r="B55" s="260"/>
      <c r="C55" s="146">
        <f t="shared" si="2"/>
        <v>4</v>
      </c>
      <c r="D55" s="43" t="s">
        <v>146</v>
      </c>
      <c r="E55" s="44"/>
      <c r="H55" s="45"/>
    </row>
    <row r="56" spans="1:8" ht="15.75" x14ac:dyDescent="0.25">
      <c r="A56" s="257"/>
      <c r="B56" s="260"/>
      <c r="C56" s="146">
        <f t="shared" si="2"/>
        <v>5</v>
      </c>
      <c r="D56" s="43" t="s">
        <v>153</v>
      </c>
      <c r="E56" s="44"/>
      <c r="H56" s="45"/>
    </row>
    <row r="57" spans="1:8" ht="15.75" x14ac:dyDescent="0.25">
      <c r="A57" s="257"/>
      <c r="B57" s="260"/>
      <c r="C57" s="146">
        <f t="shared" si="2"/>
        <v>6</v>
      </c>
      <c r="D57" s="43" t="s">
        <v>154</v>
      </c>
      <c r="E57" s="44"/>
      <c r="H57" s="45"/>
    </row>
    <row r="58" spans="1:8" ht="15.75" x14ac:dyDescent="0.25">
      <c r="A58" s="257"/>
      <c r="B58" s="260"/>
      <c r="C58" s="146">
        <f t="shared" si="2"/>
        <v>7</v>
      </c>
      <c r="D58" s="43" t="s">
        <v>155</v>
      </c>
      <c r="E58" s="44"/>
      <c r="H58" s="45"/>
    </row>
    <row r="59" spans="1:8" ht="30" x14ac:dyDescent="0.25">
      <c r="A59" s="256">
        <v>9</v>
      </c>
      <c r="B59" s="259" t="s">
        <v>156</v>
      </c>
      <c r="C59" s="146">
        <v>1</v>
      </c>
      <c r="D59" s="43" t="s">
        <v>157</v>
      </c>
      <c r="E59" s="44"/>
    </row>
    <row r="60" spans="1:8" ht="30" x14ac:dyDescent="0.25">
      <c r="A60" s="257"/>
      <c r="B60" s="260"/>
      <c r="C60" s="146">
        <f>C59+1</f>
        <v>2</v>
      </c>
      <c r="D60" s="43" t="s">
        <v>158</v>
      </c>
      <c r="E60" s="44"/>
    </row>
    <row r="61" spans="1:8" ht="45" x14ac:dyDescent="0.25">
      <c r="A61" s="256">
        <v>10</v>
      </c>
      <c r="B61" s="259" t="s">
        <v>159</v>
      </c>
      <c r="C61" s="146">
        <v>1</v>
      </c>
      <c r="D61" s="43" t="s">
        <v>160</v>
      </c>
      <c r="E61" s="44"/>
    </row>
    <row r="62" spans="1:8" ht="45" x14ac:dyDescent="0.25">
      <c r="A62" s="257"/>
      <c r="B62" s="260"/>
      <c r="C62" s="146">
        <f>C61+1</f>
        <v>2</v>
      </c>
      <c r="D62" s="43" t="s">
        <v>161</v>
      </c>
      <c r="E62" s="44"/>
    </row>
    <row r="63" spans="1:8" ht="45" x14ac:dyDescent="0.25">
      <c r="A63" s="257"/>
      <c r="B63" s="260"/>
      <c r="C63" s="146">
        <f t="shared" ref="C63:C72" si="3">C62+1</f>
        <v>3</v>
      </c>
      <c r="D63" s="43" t="s">
        <v>162</v>
      </c>
      <c r="E63" s="44"/>
    </row>
    <row r="64" spans="1:8" ht="30" x14ac:dyDescent="0.25">
      <c r="A64" s="257"/>
      <c r="B64" s="260"/>
      <c r="C64" s="146">
        <f t="shared" si="3"/>
        <v>4</v>
      </c>
      <c r="D64" s="43" t="s">
        <v>163</v>
      </c>
      <c r="E64" s="44"/>
    </row>
    <row r="65" spans="1:5" ht="30" x14ac:dyDescent="0.25">
      <c r="A65" s="257"/>
      <c r="B65" s="260"/>
      <c r="C65" s="146">
        <f t="shared" si="3"/>
        <v>5</v>
      </c>
      <c r="D65" s="43" t="s">
        <v>164</v>
      </c>
      <c r="E65" s="44"/>
    </row>
    <row r="66" spans="1:5" ht="30" x14ac:dyDescent="0.25">
      <c r="A66" s="257"/>
      <c r="B66" s="260"/>
      <c r="C66" s="146">
        <f t="shared" si="3"/>
        <v>6</v>
      </c>
      <c r="D66" s="43" t="s">
        <v>165</v>
      </c>
      <c r="E66" s="44"/>
    </row>
    <row r="67" spans="1:5" ht="30" x14ac:dyDescent="0.25">
      <c r="A67" s="257"/>
      <c r="B67" s="260"/>
      <c r="C67" s="146">
        <f t="shared" si="3"/>
        <v>7</v>
      </c>
      <c r="D67" s="43" t="s">
        <v>166</v>
      </c>
      <c r="E67" s="44"/>
    </row>
    <row r="68" spans="1:5" ht="30" x14ac:dyDescent="0.25">
      <c r="A68" s="257"/>
      <c r="B68" s="260"/>
      <c r="C68" s="146">
        <f t="shared" si="3"/>
        <v>8</v>
      </c>
      <c r="D68" s="43" t="s">
        <v>167</v>
      </c>
      <c r="E68" s="44"/>
    </row>
    <row r="69" spans="1:5" ht="30" x14ac:dyDescent="0.25">
      <c r="A69" s="257"/>
      <c r="B69" s="260"/>
      <c r="C69" s="146">
        <f t="shared" si="3"/>
        <v>9</v>
      </c>
      <c r="D69" s="43" t="s">
        <v>168</v>
      </c>
      <c r="E69" s="44"/>
    </row>
    <row r="70" spans="1:5" ht="30" x14ac:dyDescent="0.25">
      <c r="A70" s="257"/>
      <c r="B70" s="260"/>
      <c r="C70" s="146">
        <f t="shared" si="3"/>
        <v>10</v>
      </c>
      <c r="D70" s="43" t="s">
        <v>169</v>
      </c>
      <c r="E70" s="44"/>
    </row>
    <row r="71" spans="1:5" ht="30" x14ac:dyDescent="0.25">
      <c r="A71" s="257"/>
      <c r="B71" s="260"/>
      <c r="C71" s="146">
        <f t="shared" si="3"/>
        <v>11</v>
      </c>
      <c r="D71" s="43" t="s">
        <v>170</v>
      </c>
      <c r="E71" s="44"/>
    </row>
    <row r="72" spans="1:5" ht="30" x14ac:dyDescent="0.25">
      <c r="A72" s="258"/>
      <c r="B72" s="261"/>
      <c r="C72" s="146">
        <f t="shared" si="3"/>
        <v>12</v>
      </c>
      <c r="D72" s="43" t="s">
        <v>171</v>
      </c>
      <c r="E72" s="44"/>
    </row>
    <row r="73" spans="1:5" x14ac:dyDescent="0.25">
      <c r="A73" s="256">
        <v>11</v>
      </c>
      <c r="B73" s="259" t="s">
        <v>172</v>
      </c>
      <c r="C73" s="146">
        <v>1</v>
      </c>
      <c r="D73" s="43"/>
      <c r="E73" s="44"/>
    </row>
    <row r="74" spans="1:5" x14ac:dyDescent="0.25">
      <c r="A74" s="257"/>
      <c r="B74" s="260"/>
      <c r="C74" s="146">
        <f>C73+1</f>
        <v>2</v>
      </c>
      <c r="D74" s="43"/>
      <c r="E74" s="44"/>
    </row>
    <row r="75" spans="1:5" x14ac:dyDescent="0.25">
      <c r="A75" s="257"/>
      <c r="B75" s="260"/>
      <c r="C75" s="146">
        <f>C74+1</f>
        <v>3</v>
      </c>
      <c r="D75" s="43"/>
      <c r="E75" s="44"/>
    </row>
    <row r="76" spans="1:5" x14ac:dyDescent="0.25">
      <c r="A76" s="257"/>
      <c r="B76" s="260"/>
      <c r="C76" s="146">
        <f>C75+1</f>
        <v>4</v>
      </c>
      <c r="D76" s="43"/>
      <c r="E76" s="44"/>
    </row>
    <row r="77" spans="1:5" x14ac:dyDescent="0.25">
      <c r="A77" s="258"/>
      <c r="B77" s="261"/>
      <c r="C77" s="146">
        <f>C76+1</f>
        <v>5</v>
      </c>
      <c r="D77" s="43"/>
      <c r="E77" s="44"/>
    </row>
    <row r="78" spans="1:5" x14ac:dyDescent="0.25">
      <c r="A78" s="256">
        <v>12</v>
      </c>
      <c r="B78" s="259" t="s">
        <v>173</v>
      </c>
      <c r="C78" s="146">
        <v>1</v>
      </c>
      <c r="D78" s="43"/>
      <c r="E78" s="44"/>
    </row>
    <row r="79" spans="1:5" x14ac:dyDescent="0.25">
      <c r="A79" s="257"/>
      <c r="B79" s="260"/>
      <c r="C79" s="146">
        <f>C78+1</f>
        <v>2</v>
      </c>
      <c r="D79" s="43"/>
      <c r="E79" s="44"/>
    </row>
    <row r="80" spans="1:5" x14ac:dyDescent="0.25">
      <c r="A80" s="257"/>
      <c r="B80" s="260"/>
      <c r="C80" s="146">
        <f>C79+1</f>
        <v>3</v>
      </c>
      <c r="D80" s="43"/>
      <c r="E80" s="44"/>
    </row>
    <row r="81" spans="1:5" x14ac:dyDescent="0.25">
      <c r="A81" s="257"/>
      <c r="B81" s="260"/>
      <c r="C81" s="146">
        <f>C80+1</f>
        <v>4</v>
      </c>
      <c r="D81" s="43"/>
      <c r="E81" s="44"/>
    </row>
    <row r="82" spans="1:5" x14ac:dyDescent="0.25">
      <c r="A82" s="258"/>
      <c r="B82" s="261"/>
      <c r="C82" s="146">
        <f>C81+1</f>
        <v>5</v>
      </c>
      <c r="D82" s="43"/>
      <c r="E82" s="44"/>
    </row>
    <row r="83" spans="1:5" x14ac:dyDescent="0.25">
      <c r="A83" s="256">
        <v>13</v>
      </c>
      <c r="B83" s="259" t="s">
        <v>174</v>
      </c>
      <c r="C83" s="146">
        <v>1</v>
      </c>
      <c r="D83" s="43"/>
      <c r="E83" s="44"/>
    </row>
    <row r="84" spans="1:5" x14ac:dyDescent="0.25">
      <c r="A84" s="257"/>
      <c r="B84" s="260"/>
      <c r="C84" s="146">
        <f>C83+1</f>
        <v>2</v>
      </c>
      <c r="D84" s="43"/>
      <c r="E84" s="44"/>
    </row>
    <row r="85" spans="1:5" x14ac:dyDescent="0.25">
      <c r="A85" s="257"/>
      <c r="B85" s="260"/>
      <c r="C85" s="146">
        <f>C84+1</f>
        <v>3</v>
      </c>
      <c r="D85" s="43"/>
      <c r="E85" s="44"/>
    </row>
    <row r="86" spans="1:5" x14ac:dyDescent="0.25">
      <c r="A86" s="257"/>
      <c r="B86" s="260"/>
      <c r="C86" s="146">
        <f>C85+1</f>
        <v>4</v>
      </c>
      <c r="D86" s="43"/>
      <c r="E86" s="44"/>
    </row>
    <row r="87" spans="1:5" x14ac:dyDescent="0.25">
      <c r="A87" s="258"/>
      <c r="B87" s="261"/>
      <c r="C87" s="146">
        <f>C86+1</f>
        <v>5</v>
      </c>
      <c r="D87" s="43"/>
      <c r="E87" s="44"/>
    </row>
    <row r="88" spans="1:5" x14ac:dyDescent="0.25">
      <c r="A88" s="256">
        <v>14</v>
      </c>
      <c r="B88" s="259" t="s">
        <v>175</v>
      </c>
      <c r="C88" s="146">
        <v>1</v>
      </c>
      <c r="D88" s="46" t="s">
        <v>176</v>
      </c>
      <c r="E88" s="44">
        <v>1</v>
      </c>
    </row>
    <row r="89" spans="1:5" ht="45" x14ac:dyDescent="0.25">
      <c r="A89" s="257"/>
      <c r="B89" s="260"/>
      <c r="C89" s="146">
        <f>C88+1</f>
        <v>2</v>
      </c>
      <c r="D89" s="43" t="s">
        <v>177</v>
      </c>
      <c r="E89" s="44">
        <v>3</v>
      </c>
    </row>
    <row r="90" spans="1:5" ht="30" x14ac:dyDescent="0.25">
      <c r="A90" s="257"/>
      <c r="B90" s="260"/>
      <c r="C90" s="146">
        <f>C89+1</f>
        <v>3</v>
      </c>
      <c r="D90" s="43" t="s">
        <v>178</v>
      </c>
      <c r="E90" s="44">
        <v>2</v>
      </c>
    </row>
    <row r="91" spans="1:5" ht="30" x14ac:dyDescent="0.25">
      <c r="A91" s="257"/>
      <c r="B91" s="260"/>
      <c r="C91" s="146">
        <f>C90+1</f>
        <v>4</v>
      </c>
      <c r="D91" s="43" t="s">
        <v>179</v>
      </c>
      <c r="E91" s="44">
        <v>3</v>
      </c>
    </row>
    <row r="92" spans="1:5" x14ac:dyDescent="0.25">
      <c r="A92" s="258"/>
      <c r="B92" s="261"/>
      <c r="C92" s="146">
        <f>C91+1</f>
        <v>5</v>
      </c>
      <c r="D92" s="43" t="s">
        <v>180</v>
      </c>
      <c r="E92" s="44">
        <v>2</v>
      </c>
    </row>
    <row r="93" spans="1:5" x14ac:dyDescent="0.25">
      <c r="A93" s="256">
        <v>15</v>
      </c>
      <c r="B93" s="259" t="s">
        <v>181</v>
      </c>
      <c r="C93" s="146">
        <v>1</v>
      </c>
      <c r="D93" s="43"/>
      <c r="E93" s="44"/>
    </row>
    <row r="94" spans="1:5" x14ac:dyDescent="0.25">
      <c r="A94" s="257"/>
      <c r="B94" s="260"/>
      <c r="C94" s="146">
        <f>C93+1</f>
        <v>2</v>
      </c>
      <c r="D94" s="43"/>
      <c r="E94" s="44"/>
    </row>
    <row r="95" spans="1:5" x14ac:dyDescent="0.25">
      <c r="A95" s="257"/>
      <c r="B95" s="260"/>
      <c r="C95" s="146">
        <f>C94+1</f>
        <v>3</v>
      </c>
      <c r="D95" s="43"/>
      <c r="E95" s="44"/>
    </row>
    <row r="96" spans="1:5" x14ac:dyDescent="0.25">
      <c r="A96" s="257"/>
      <c r="B96" s="260"/>
      <c r="C96" s="146">
        <f>C95+1</f>
        <v>4</v>
      </c>
      <c r="D96" s="43"/>
      <c r="E96" s="44"/>
    </row>
    <row r="97" spans="1:5" x14ac:dyDescent="0.25">
      <c r="A97" s="258"/>
      <c r="B97" s="261"/>
      <c r="C97" s="146">
        <f>C96+1</f>
        <v>5</v>
      </c>
      <c r="D97" s="43"/>
      <c r="E97" s="44"/>
    </row>
    <row r="98" spans="1:5" x14ac:dyDescent="0.25">
      <c r="A98" s="256">
        <v>16</v>
      </c>
      <c r="B98" s="259" t="s">
        <v>182</v>
      </c>
      <c r="C98" s="146">
        <v>1</v>
      </c>
      <c r="D98" s="43"/>
      <c r="E98" s="44"/>
    </row>
    <row r="99" spans="1:5" x14ac:dyDescent="0.25">
      <c r="A99" s="257"/>
      <c r="B99" s="260"/>
      <c r="C99" s="146">
        <f>C98+1</f>
        <v>2</v>
      </c>
      <c r="D99" s="43"/>
      <c r="E99" s="44"/>
    </row>
    <row r="100" spans="1:5" x14ac:dyDescent="0.25">
      <c r="A100" s="257"/>
      <c r="B100" s="260"/>
      <c r="C100" s="146">
        <f>C99+1</f>
        <v>3</v>
      </c>
      <c r="D100" s="43"/>
      <c r="E100" s="44"/>
    </row>
    <row r="101" spans="1:5" x14ac:dyDescent="0.25">
      <c r="A101" s="257"/>
      <c r="B101" s="260"/>
      <c r="C101" s="146">
        <f>C100+1</f>
        <v>4</v>
      </c>
      <c r="D101" s="43"/>
      <c r="E101" s="44"/>
    </row>
    <row r="102" spans="1:5" x14ac:dyDescent="0.25">
      <c r="A102" s="258"/>
      <c r="B102" s="261"/>
      <c r="C102" s="146">
        <f>C101+1</f>
        <v>5</v>
      </c>
      <c r="D102" s="43"/>
      <c r="E102" s="44"/>
    </row>
    <row r="103" spans="1:5" ht="45" x14ac:dyDescent="0.25">
      <c r="A103" s="256">
        <v>17</v>
      </c>
      <c r="B103" s="259" t="s">
        <v>183</v>
      </c>
      <c r="C103" s="146">
        <v>1</v>
      </c>
      <c r="D103" s="46" t="s">
        <v>184</v>
      </c>
      <c r="E103" s="44">
        <v>0.15</v>
      </c>
    </row>
    <row r="104" spans="1:5" x14ac:dyDescent="0.25">
      <c r="A104" s="257"/>
      <c r="B104" s="260"/>
      <c r="C104" s="146">
        <f>C103+1</f>
        <v>2</v>
      </c>
      <c r="D104" s="43"/>
      <c r="E104" s="44"/>
    </row>
    <row r="105" spans="1:5" x14ac:dyDescent="0.25">
      <c r="A105" s="257"/>
      <c r="B105" s="260"/>
      <c r="C105" s="146">
        <f>C104+1</f>
        <v>3</v>
      </c>
      <c r="D105" s="43"/>
      <c r="E105" s="44"/>
    </row>
    <row r="106" spans="1:5" x14ac:dyDescent="0.25">
      <c r="A106" s="257"/>
      <c r="B106" s="260"/>
      <c r="C106" s="146">
        <f>C105+1</f>
        <v>4</v>
      </c>
      <c r="D106" s="43"/>
      <c r="E106" s="44"/>
    </row>
    <row r="107" spans="1:5" x14ac:dyDescent="0.25">
      <c r="A107" s="258"/>
      <c r="B107" s="261"/>
      <c r="C107" s="146">
        <f>C106+1</f>
        <v>5</v>
      </c>
      <c r="D107" s="43"/>
      <c r="E107" s="44"/>
    </row>
    <row r="108" spans="1:5" x14ac:dyDescent="0.25">
      <c r="A108" s="256">
        <v>18</v>
      </c>
      <c r="B108" s="259" t="s">
        <v>185</v>
      </c>
      <c r="C108" s="146">
        <v>1</v>
      </c>
      <c r="D108" s="43"/>
      <c r="E108" s="44"/>
    </row>
    <row r="109" spans="1:5" x14ac:dyDescent="0.25">
      <c r="A109" s="257"/>
      <c r="B109" s="260"/>
      <c r="C109" s="146">
        <f>C108+1</f>
        <v>2</v>
      </c>
      <c r="D109" s="43"/>
      <c r="E109" s="44"/>
    </row>
    <row r="110" spans="1:5" x14ac:dyDescent="0.25">
      <c r="A110" s="257"/>
      <c r="B110" s="260"/>
      <c r="C110" s="146">
        <f>C109+1</f>
        <v>3</v>
      </c>
      <c r="D110" s="43"/>
      <c r="E110" s="44"/>
    </row>
    <row r="111" spans="1:5" x14ac:dyDescent="0.25">
      <c r="A111" s="257"/>
      <c r="B111" s="260"/>
      <c r="C111" s="146">
        <f>C110+1</f>
        <v>4</v>
      </c>
      <c r="D111" s="43"/>
      <c r="E111" s="44"/>
    </row>
    <row r="112" spans="1:5" x14ac:dyDescent="0.25">
      <c r="A112" s="258"/>
      <c r="B112" s="261"/>
      <c r="C112" s="146">
        <f>C111+1</f>
        <v>5</v>
      </c>
      <c r="D112" s="43"/>
      <c r="E112" s="44"/>
    </row>
    <row r="113" spans="1:5" ht="30" x14ac:dyDescent="0.25">
      <c r="A113" s="256">
        <v>19</v>
      </c>
      <c r="B113" s="259" t="s">
        <v>186</v>
      </c>
      <c r="C113" s="146">
        <v>1</v>
      </c>
      <c r="D113" s="43" t="s">
        <v>187</v>
      </c>
      <c r="E113" s="44">
        <v>2</v>
      </c>
    </row>
    <row r="114" spans="1:5" x14ac:dyDescent="0.25">
      <c r="A114" s="257"/>
      <c r="B114" s="260"/>
      <c r="C114" s="146">
        <f>C113+1</f>
        <v>2</v>
      </c>
      <c r="D114" s="43" t="s">
        <v>188</v>
      </c>
      <c r="E114" s="44">
        <v>0.5</v>
      </c>
    </row>
    <row r="115" spans="1:5" x14ac:dyDescent="0.25">
      <c r="A115" s="257"/>
      <c r="B115" s="260"/>
      <c r="C115" s="146">
        <f>C114+1</f>
        <v>3</v>
      </c>
      <c r="D115" s="43"/>
      <c r="E115" s="44"/>
    </row>
    <row r="116" spans="1:5" x14ac:dyDescent="0.25">
      <c r="A116" s="257"/>
      <c r="B116" s="260"/>
      <c r="C116" s="146">
        <f>C115+1</f>
        <v>4</v>
      </c>
      <c r="D116" s="43"/>
      <c r="E116" s="44"/>
    </row>
    <row r="117" spans="1:5" x14ac:dyDescent="0.25">
      <c r="A117" s="258"/>
      <c r="B117" s="261"/>
      <c r="C117" s="146">
        <f>C116+1</f>
        <v>5</v>
      </c>
      <c r="D117" s="43"/>
      <c r="E117" s="44"/>
    </row>
  </sheetData>
  <mergeCells count="38">
    <mergeCell ref="A4:A9"/>
    <mergeCell ref="B4:B9"/>
    <mergeCell ref="A10:A13"/>
    <mergeCell ref="B10:B13"/>
    <mergeCell ref="A14:A28"/>
    <mergeCell ref="B14:B28"/>
    <mergeCell ref="A29:A33"/>
    <mergeCell ref="B29:B33"/>
    <mergeCell ref="A34:A38"/>
    <mergeCell ref="B34:B38"/>
    <mergeCell ref="A39:A43"/>
    <mergeCell ref="B39:B43"/>
    <mergeCell ref="A44:A51"/>
    <mergeCell ref="B44:B51"/>
    <mergeCell ref="A52:A58"/>
    <mergeCell ref="B52:B58"/>
    <mergeCell ref="A59:A60"/>
    <mergeCell ref="B59:B60"/>
    <mergeCell ref="A61:A72"/>
    <mergeCell ref="B61:B72"/>
    <mergeCell ref="A73:A77"/>
    <mergeCell ref="B73:B77"/>
    <mergeCell ref="A78:A82"/>
    <mergeCell ref="B78:B82"/>
    <mergeCell ref="A83:A87"/>
    <mergeCell ref="B83:B87"/>
    <mergeCell ref="A88:A92"/>
    <mergeCell ref="B88:B92"/>
    <mergeCell ref="A93:A97"/>
    <mergeCell ref="B93:B97"/>
    <mergeCell ref="A113:A117"/>
    <mergeCell ref="B113:B117"/>
    <mergeCell ref="A98:A102"/>
    <mergeCell ref="B98:B102"/>
    <mergeCell ref="A103:A107"/>
    <mergeCell ref="B103:B107"/>
    <mergeCell ref="A108:A112"/>
    <mergeCell ref="B108:B1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52" customWidth="1"/>
    <col min="2" max="2" width="29.42578125" style="52" customWidth="1"/>
    <col min="3" max="3" width="31.42578125" style="47" customWidth="1"/>
    <col min="4" max="4" width="43.42578125" style="47" customWidth="1"/>
    <col min="5" max="5" width="27.42578125" style="47" customWidth="1"/>
    <col min="6" max="6" width="21.42578125" style="47" customWidth="1"/>
    <col min="7" max="7" width="29.42578125" style="47" customWidth="1"/>
    <col min="8" max="16384" width="8.85546875" style="47"/>
  </cols>
  <sheetData>
    <row r="1" spans="1:7" ht="15.75" x14ac:dyDescent="0.25">
      <c r="A1" s="41" t="s">
        <v>94</v>
      </c>
      <c r="B1" s="41"/>
    </row>
    <row r="3" spans="1:7" ht="60" x14ac:dyDescent="0.25">
      <c r="A3" s="48" t="s">
        <v>189</v>
      </c>
      <c r="B3" s="49" t="s">
        <v>190</v>
      </c>
      <c r="C3" s="49" t="s">
        <v>191</v>
      </c>
      <c r="D3" s="49" t="s">
        <v>192</v>
      </c>
      <c r="E3" s="49" t="s">
        <v>1073</v>
      </c>
      <c r="F3" s="49" t="s">
        <v>193</v>
      </c>
      <c r="G3" s="48" t="s">
        <v>194</v>
      </c>
    </row>
    <row r="4" spans="1:7" ht="30" x14ac:dyDescent="0.25">
      <c r="A4" s="146">
        <v>1</v>
      </c>
      <c r="B4" s="43" t="str">
        <f>'В2.Расчет стоимости часа'!A6</f>
        <v>В среднем по всем видам экономической деятельности</v>
      </c>
      <c r="C4" s="43"/>
      <c r="D4" s="43"/>
      <c r="E4" s="50">
        <f>'В2.Расчет стоимости часа'!H6</f>
        <v>67723</v>
      </c>
      <c r="F4" s="50">
        <f>'В2.Расчет стоимости часа'!P6</f>
        <v>575.32790287767375</v>
      </c>
      <c r="G4" s="51" t="s">
        <v>195</v>
      </c>
    </row>
    <row r="5" spans="1:7" x14ac:dyDescent="0.25">
      <c r="A5" s="256">
        <v>2</v>
      </c>
      <c r="B5" s="262" t="str">
        <f>'В2.Расчет стоимости часа'!A7</f>
        <v>СЕЛЬСКОЕ, ЛЕСНОЕ ХОЗЯЙСТВО, ОХОТА, РЫБОЛОВСТВО И РЫБОВОДСТВО</v>
      </c>
      <c r="C5" s="262"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50">
        <f>'В2.Расчет стоимости часа'!H7</f>
        <v>39428.699999999997</v>
      </c>
      <c r="F5" s="50">
        <f>'В2.Расчет стоимости часа'!P7</f>
        <v>335.03023397114526</v>
      </c>
      <c r="G5" s="51" t="s">
        <v>195</v>
      </c>
    </row>
    <row r="6" spans="1:7" x14ac:dyDescent="0.25">
      <c r="A6" s="257"/>
      <c r="B6" s="263"/>
      <c r="C6" s="263"/>
      <c r="D6" s="11" t="str">
        <f>'В2.Расчет стоимости часа'!C8</f>
        <v xml:space="preserve">        Выращивание многолетних культур</v>
      </c>
      <c r="E6" s="50">
        <f>'В2.Расчет стоимости часа'!H8</f>
        <v>39705.824999999997</v>
      </c>
      <c r="F6" s="50">
        <f>'В2.Расчет стоимости часа'!P8</f>
        <v>337.99204257798573</v>
      </c>
      <c r="G6" s="51" t="s">
        <v>195</v>
      </c>
    </row>
    <row r="7" spans="1:7" x14ac:dyDescent="0.25">
      <c r="A7" s="257"/>
      <c r="B7" s="263"/>
      <c r="C7" s="263"/>
      <c r="D7" s="11" t="str">
        <f>'В2.Расчет стоимости часа'!C9</f>
        <v xml:space="preserve">        Выращивание рассады</v>
      </c>
      <c r="E7" s="50">
        <f>'В2.Расчет стоимости часа'!H9</f>
        <v>44633.375</v>
      </c>
      <c r="F7" s="50">
        <f>'В2.Расчет стоимости часа'!P9</f>
        <v>382.06493682876561</v>
      </c>
      <c r="G7" s="51" t="s">
        <v>195</v>
      </c>
    </row>
    <row r="8" spans="1:7" x14ac:dyDescent="0.25">
      <c r="A8" s="257"/>
      <c r="B8" s="263"/>
      <c r="C8" s="263"/>
      <c r="D8" s="11" t="str">
        <f>'В2.Расчет стоимости часа'!C10</f>
        <v xml:space="preserve">        Животноводство</v>
      </c>
      <c r="E8" s="50">
        <f>'В2.Расчет стоимости часа'!H10</f>
        <v>45893.675000000003</v>
      </c>
      <c r="F8" s="50">
        <f>'В2.Расчет стоимости часа'!P10</f>
        <v>391.20255612800804</v>
      </c>
      <c r="G8" s="51" t="s">
        <v>195</v>
      </c>
    </row>
    <row r="9" spans="1:7" x14ac:dyDescent="0.25">
      <c r="A9" s="257"/>
      <c r="B9" s="263"/>
      <c r="C9" s="263"/>
      <c r="D9" s="11" t="str">
        <f>'В2.Расчет стоимости часа'!C11</f>
        <v xml:space="preserve">        Смешанное сельское хозяйство</v>
      </c>
      <c r="E9" s="50">
        <f>'В2.Расчет стоимости часа'!H11</f>
        <v>38450.6</v>
      </c>
      <c r="F9" s="50">
        <f>'В2.Расчет стоимости часа'!P11</f>
        <v>327.38549731004906</v>
      </c>
      <c r="G9" s="51" t="s">
        <v>195</v>
      </c>
    </row>
    <row r="10" spans="1:7" ht="75" x14ac:dyDescent="0.25">
      <c r="A10" s="257"/>
      <c r="B10" s="263"/>
      <c r="C10" s="263"/>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50">
        <f>'В2.Расчет стоимости часа'!H12</f>
        <v>39093.1</v>
      </c>
      <c r="F10" s="50">
        <f>'В2.Расчет стоимости часа'!P12</f>
        <v>331.96263399621211</v>
      </c>
      <c r="G10" s="51" t="s">
        <v>195</v>
      </c>
    </row>
    <row r="11" spans="1:7" ht="45" x14ac:dyDescent="0.25">
      <c r="A11" s="257"/>
      <c r="B11" s="263"/>
      <c r="C11" s="264"/>
      <c r="D11" s="11" t="str">
        <f>'В2.Расчет стоимости часа'!C13</f>
        <v xml:space="preserve">        Охота, отлов и отстрел диких животных, включая предоставление услуг в этих областях</v>
      </c>
      <c r="E11" s="50">
        <f>'В2.Расчет стоимости часа'!H13</f>
        <v>36025.675000000003</v>
      </c>
      <c r="F11" s="50">
        <f>'В2.Расчет стоимости часа'!P13</f>
        <v>306.9635428163993</v>
      </c>
      <c r="G11" s="51" t="s">
        <v>195</v>
      </c>
    </row>
    <row r="12" spans="1:7" ht="30" x14ac:dyDescent="0.25">
      <c r="A12" s="257"/>
      <c r="B12" s="263"/>
      <c r="C12" s="262"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50">
        <f>'В2.Расчет стоимости часа'!H14</f>
        <v>33896</v>
      </c>
      <c r="F12" s="50">
        <f>'В2.Расчет стоимости часа'!P14</f>
        <v>288.74734509246883</v>
      </c>
      <c r="G12" s="51" t="s">
        <v>195</v>
      </c>
    </row>
    <row r="13" spans="1:7" x14ac:dyDescent="0.25">
      <c r="A13" s="257"/>
      <c r="B13" s="263"/>
      <c r="C13" s="263"/>
      <c r="D13" s="11" t="str">
        <f>'В2.Расчет стоимости часа'!C15</f>
        <v xml:space="preserve">        Лесозаготовки</v>
      </c>
      <c r="E13" s="50">
        <f>'В2.Расчет стоимости часа'!H15</f>
        <v>58024.5</v>
      </c>
      <c r="F13" s="50">
        <f>'В2.Расчет стоимости часа'!P15</f>
        <v>494.23099637979055</v>
      </c>
      <c r="G13" s="51" t="s">
        <v>195</v>
      </c>
    </row>
    <row r="14" spans="1:7" ht="45" x14ac:dyDescent="0.25">
      <c r="A14" s="257"/>
      <c r="B14" s="263"/>
      <c r="C14" s="263"/>
      <c r="D14" s="11" t="str">
        <f>'В2.Расчет стоимости часа'!C16</f>
        <v xml:space="preserve">        Сбор и заготовка пищевых лесных ресурсов, недревесных лесных ресурсов и лекарственных растений</v>
      </c>
      <c r="E14" s="50">
        <f>'В2.Расчет стоимости часа'!H16</f>
        <v>26659.775000000001</v>
      </c>
      <c r="F14" s="50">
        <f>'В2.Расчет стоимости часа'!P16</f>
        <v>226.05561936051694</v>
      </c>
      <c r="G14" s="51" t="s">
        <v>195</v>
      </c>
    </row>
    <row r="15" spans="1:7" ht="30" x14ac:dyDescent="0.25">
      <c r="A15" s="257"/>
      <c r="B15" s="263"/>
      <c r="C15" s="264"/>
      <c r="D15" s="11" t="str">
        <f>'В2.Расчет стоимости часа'!C17</f>
        <v xml:space="preserve">        Предоставление услуг в области лесоводства и лесозаготовок</v>
      </c>
      <c r="E15" s="50">
        <f>'В2.Расчет стоимости часа'!H17</f>
        <v>45397.9</v>
      </c>
      <c r="F15" s="50">
        <f>'В2.Расчет стоимости часа'!P17</f>
        <v>385.97557128732177</v>
      </c>
      <c r="G15" s="51" t="s">
        <v>195</v>
      </c>
    </row>
    <row r="16" spans="1:7" x14ac:dyDescent="0.25">
      <c r="A16" s="257"/>
      <c r="B16" s="263"/>
      <c r="C16" s="262" t="str">
        <f>'В2.Расчет стоимости часа'!B18</f>
        <v xml:space="preserve">    Рыболовство и рыбоводство</v>
      </c>
      <c r="D16" s="11" t="str">
        <f>'В2.Расчет стоимости часа'!C18</f>
        <v xml:space="preserve">        Рыболовство</v>
      </c>
      <c r="E16" s="50">
        <f>'В2.Расчет стоимости часа'!H18</f>
        <v>140604.70000000001</v>
      </c>
      <c r="F16" s="50">
        <f>'В2.Расчет стоимости часа'!P18</f>
        <v>1197.2828805436723</v>
      </c>
      <c r="G16" s="51" t="s">
        <v>195</v>
      </c>
    </row>
    <row r="17" spans="1:7" x14ac:dyDescent="0.25">
      <c r="A17" s="258"/>
      <c r="B17" s="264"/>
      <c r="C17" s="264"/>
      <c r="D17" s="11" t="str">
        <f>'В2.Расчет стоимости часа'!C19</f>
        <v xml:space="preserve">        Рыбоводство</v>
      </c>
      <c r="E17" s="50">
        <f>'В2.Расчет стоимости часа'!H19</f>
        <v>52829.1</v>
      </c>
      <c r="F17" s="50">
        <f>'В2.Расчет стоимости часа'!P19</f>
        <v>452.67340265374338</v>
      </c>
      <c r="G17" s="51" t="s">
        <v>195</v>
      </c>
    </row>
    <row r="18" spans="1:7" x14ac:dyDescent="0.25">
      <c r="A18" s="256">
        <v>3</v>
      </c>
      <c r="B18" s="262" t="str">
        <f>'В2.Расчет стоимости часа'!A20</f>
        <v>ДОБЫЧА ПОЛЕЗНЫХ ИСКОПАЕМЫХ</v>
      </c>
      <c r="C18" s="262" t="str">
        <f>'В2.Расчет стоимости часа'!B20</f>
        <v xml:space="preserve">    Добыча угля</v>
      </c>
      <c r="D18" s="11" t="str">
        <f>'В2.Расчет стоимости часа'!C20</f>
        <v xml:space="preserve">        Добыча и обогащение угля и антрацита</v>
      </c>
      <c r="E18" s="50">
        <f>'В2.Расчет стоимости часа'!H20</f>
        <v>97635.725000000006</v>
      </c>
      <c r="F18" s="50">
        <f>'В2.Расчет стоимости часа'!P20</f>
        <v>831.0531094223486</v>
      </c>
      <c r="G18" s="51" t="s">
        <v>195</v>
      </c>
    </row>
    <row r="19" spans="1:7" ht="30" x14ac:dyDescent="0.25">
      <c r="A19" s="257"/>
      <c r="B19" s="263"/>
      <c r="C19" s="264"/>
      <c r="D19" s="11" t="str">
        <f>'В2.Расчет стоимости часа'!C21</f>
        <v xml:space="preserve">        Добыча и обогащение бурого угля (лигнита)</v>
      </c>
      <c r="E19" s="50">
        <f>'В2.Расчет стоимости часа'!H21</f>
        <v>84838.7</v>
      </c>
      <c r="F19" s="50">
        <f>'В2.Расчет стоимости часа'!P21</f>
        <v>720.61770610127007</v>
      </c>
      <c r="G19" s="51" t="s">
        <v>195</v>
      </c>
    </row>
    <row r="20" spans="1:7" ht="30" x14ac:dyDescent="0.25">
      <c r="A20" s="257"/>
      <c r="B20" s="263"/>
      <c r="C20" s="262"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50">
        <f>'В2.Расчет стоимости часа'!H22</f>
        <v>150724.27499999999</v>
      </c>
      <c r="F20" s="50">
        <f>'В2.Расчет стоимости часа'!P22</f>
        <v>1282.183839469697</v>
      </c>
      <c r="G20" s="51" t="s">
        <v>195</v>
      </c>
    </row>
    <row r="21" spans="1:7" ht="30" x14ac:dyDescent="0.25">
      <c r="A21" s="257"/>
      <c r="B21" s="263"/>
      <c r="C21" s="264"/>
      <c r="D21" s="11" t="str">
        <f>'В2.Расчет стоимости часа'!C23</f>
        <v xml:space="preserve">        Добыча природного газа и газового конденсата</v>
      </c>
      <c r="E21" s="50">
        <f>'В2.Расчет стоимости часа'!H23</f>
        <v>226287.95</v>
      </c>
      <c r="F21" s="50">
        <f>'В2.Расчет стоимости часа'!P23</f>
        <v>1925.75820620488</v>
      </c>
      <c r="G21" s="51" t="s">
        <v>195</v>
      </c>
    </row>
    <row r="22" spans="1:7" x14ac:dyDescent="0.25">
      <c r="A22" s="257"/>
      <c r="B22" s="263"/>
      <c r="C22" s="262"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50">
        <f>'В2.Расчет стоимости часа'!H24</f>
        <v>81632.924999999988</v>
      </c>
      <c r="F22" s="50">
        <f>'В2.Расчет стоимости часа'!P24</f>
        <v>695.54538963012487</v>
      </c>
      <c r="G22" s="51" t="s">
        <v>195</v>
      </c>
    </row>
    <row r="23" spans="1:7" x14ac:dyDescent="0.25">
      <c r="A23" s="257"/>
      <c r="B23" s="263"/>
      <c r="C23" s="264"/>
      <c r="D23" s="11" t="str">
        <f>'В2.Расчет стоимости часа'!C25</f>
        <v xml:space="preserve">        Добыча руд цветных металлов</v>
      </c>
      <c r="E23" s="50">
        <f>'В2.Расчет стоимости часа'!H25</f>
        <v>117389.34999999999</v>
      </c>
      <c r="F23" s="50">
        <f>'В2.Расчет стоимости часа'!P25</f>
        <v>996.48565152796346</v>
      </c>
      <c r="G23" s="51" t="s">
        <v>195</v>
      </c>
    </row>
    <row r="24" spans="1:7" x14ac:dyDescent="0.25">
      <c r="A24" s="257"/>
      <c r="B24" s="263"/>
      <c r="C24" s="262"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50">
        <f>'В2.Расчет стоимости часа'!H26</f>
        <v>55813.850000000006</v>
      </c>
      <c r="F24" s="50">
        <f>'В2.Расчет стоимости часа'!P26</f>
        <v>474.2673343543895</v>
      </c>
      <c r="G24" s="51" t="s">
        <v>195</v>
      </c>
    </row>
    <row r="25" spans="1:7" ht="30" x14ac:dyDescent="0.25">
      <c r="A25" s="257"/>
      <c r="B25" s="263"/>
      <c r="C25" s="264"/>
      <c r="D25" s="11" t="str">
        <f>'В2.Расчет стоимости часа'!C27</f>
        <v xml:space="preserve">        Добыча полезных ископаемых, не включенных в другие группировки</v>
      </c>
      <c r="E25" s="50">
        <f>'В2.Расчет стоимости часа'!H27</f>
        <v>132032.80000000002</v>
      </c>
      <c r="F25" s="50">
        <f>'В2.Расчет стоимости часа'!P27</f>
        <v>1114.1380560071302</v>
      </c>
      <c r="G25" s="51" t="s">
        <v>195</v>
      </c>
    </row>
    <row r="26" spans="1:7" ht="30" x14ac:dyDescent="0.25">
      <c r="A26" s="257"/>
      <c r="B26" s="263"/>
      <c r="C26" s="262"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50">
        <f>'В2.Расчет стоимости часа'!H28</f>
        <v>117436.95</v>
      </c>
      <c r="F26" s="50">
        <f>'В2.Расчет стоимости часа'!P28</f>
        <v>997.62376104500891</v>
      </c>
      <c r="G26" s="51" t="s">
        <v>195</v>
      </c>
    </row>
    <row r="27" spans="1:7" ht="30" x14ac:dyDescent="0.25">
      <c r="A27" s="258"/>
      <c r="B27" s="264"/>
      <c r="C27" s="264"/>
      <c r="D27" s="11" t="str">
        <f>'В2.Расчет стоимости часа'!C29</f>
        <v xml:space="preserve">        Предоставление услуг в других областях добычи полезных ископаемых</v>
      </c>
      <c r="E27" s="50">
        <f>'В2.Расчет стоимости часа'!H29</f>
        <v>98489.325000000012</v>
      </c>
      <c r="F27" s="50">
        <f>'В2.Расчет стоимости часа'!P29</f>
        <v>836.31973665274063</v>
      </c>
      <c r="G27" s="51" t="s">
        <v>195</v>
      </c>
    </row>
    <row r="28" spans="1:7" ht="30" x14ac:dyDescent="0.25">
      <c r="A28" s="256">
        <v>4</v>
      </c>
      <c r="B28" s="262" t="str">
        <f>'В2.Расчет стоимости часа'!A30</f>
        <v>ОБРАБАТЫВАЮЩИЕ ПРОИЗВОДСТВА</v>
      </c>
      <c r="C28" s="262"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50">
        <f>'В2.Расчет стоимости часа'!H30</f>
        <v>49230</v>
      </c>
      <c r="F28" s="50">
        <f>'В2.Расчет стоимости часа'!P30</f>
        <v>419.62427690675133</v>
      </c>
      <c r="G28" s="51" t="s">
        <v>195</v>
      </c>
    </row>
    <row r="29" spans="1:7" ht="30" x14ac:dyDescent="0.25">
      <c r="A29" s="257"/>
      <c r="B29" s="263"/>
      <c r="C29" s="263"/>
      <c r="D29" s="11" t="str">
        <f>'В2.Расчет стоимости часа'!C31</f>
        <v xml:space="preserve">        Переработка и консервирование рыбы, ракообразных и моллюсков</v>
      </c>
      <c r="E29" s="50">
        <f>'В2.Расчет стоимости часа'!H31</f>
        <v>62125.85</v>
      </c>
      <c r="F29" s="50">
        <f>'В2.Расчет стоимости часа'!P31</f>
        <v>529.16495049855166</v>
      </c>
      <c r="G29" s="51" t="s">
        <v>195</v>
      </c>
    </row>
    <row r="30" spans="1:7" ht="30" x14ac:dyDescent="0.25">
      <c r="A30" s="257"/>
      <c r="B30" s="263"/>
      <c r="C30" s="263"/>
      <c r="D30" s="11" t="str">
        <f>'В2.Расчет стоимости часа'!C32</f>
        <v xml:space="preserve">        Переработка и консервирование фруктов и овощей</v>
      </c>
      <c r="E30" s="50">
        <f>'В2.Расчет стоимости часа'!H32</f>
        <v>45274.425000000003</v>
      </c>
      <c r="F30" s="50">
        <f>'В2.Расчет стоимости часа'!P32</f>
        <v>385.45146600211677</v>
      </c>
      <c r="G30" s="51" t="s">
        <v>195</v>
      </c>
    </row>
    <row r="31" spans="1:7" ht="30" x14ac:dyDescent="0.25">
      <c r="A31" s="257"/>
      <c r="B31" s="263"/>
      <c r="C31" s="263"/>
      <c r="D31" s="11" t="str">
        <f>'В2.Расчет стоимости часа'!C33</f>
        <v xml:space="preserve">        Производство растительных и животных масел и жиров</v>
      </c>
      <c r="E31" s="50">
        <f>'В2.Расчет стоимости часа'!H33</f>
        <v>54833.424999999996</v>
      </c>
      <c r="F31" s="50">
        <f>'В2.Расчет стоимости часа'!P33</f>
        <v>466.44977203709885</v>
      </c>
      <c r="G31" s="51" t="s">
        <v>195</v>
      </c>
    </row>
    <row r="32" spans="1:7" x14ac:dyDescent="0.25">
      <c r="A32" s="257"/>
      <c r="B32" s="263"/>
      <c r="C32" s="263"/>
      <c r="D32" s="11" t="str">
        <f>'В2.Расчет стоимости часа'!C34</f>
        <v xml:space="preserve">        Производство молочной продукции</v>
      </c>
      <c r="E32" s="50">
        <f>'В2.Расчет стоимости часа'!H34</f>
        <v>52447.625</v>
      </c>
      <c r="F32" s="50">
        <f>'В2.Расчет стоимости часа'!P34</f>
        <v>445.99331790385475</v>
      </c>
      <c r="G32" s="51" t="s">
        <v>195</v>
      </c>
    </row>
    <row r="33" spans="1:7" ht="45" x14ac:dyDescent="0.25">
      <c r="A33" s="257"/>
      <c r="B33" s="263"/>
      <c r="C33" s="263"/>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50">
        <f>'В2.Расчет стоимости часа'!H35</f>
        <v>50545.525000000009</v>
      </c>
      <c r="F33" s="50">
        <f>'В2.Расчет стоимости часа'!P35</f>
        <v>430.12659001058375</v>
      </c>
      <c r="G33" s="51" t="s">
        <v>195</v>
      </c>
    </row>
    <row r="34" spans="1:7" ht="30" x14ac:dyDescent="0.25">
      <c r="A34" s="257"/>
      <c r="B34" s="263"/>
      <c r="C34" s="263"/>
      <c r="D34" s="11" t="str">
        <f>'В2.Расчет стоимости часа'!C36</f>
        <v xml:space="preserve">        Производство хлебобулочных и мучных кондитерских изделий</v>
      </c>
      <c r="E34" s="50">
        <f>'В2.Расчет стоимости часа'!H36</f>
        <v>44854.074999999997</v>
      </c>
      <c r="F34" s="50">
        <f>'В2.Расчет стоимости часа'!P36</f>
        <v>382.09532601548574</v>
      </c>
      <c r="G34" s="51" t="s">
        <v>195</v>
      </c>
    </row>
    <row r="35" spans="1:7" ht="30" x14ac:dyDescent="0.25">
      <c r="A35" s="257"/>
      <c r="B35" s="263"/>
      <c r="C35" s="263"/>
      <c r="D35" s="11" t="str">
        <f>'В2.Расчет стоимости часа'!C37</f>
        <v xml:space="preserve">        Производство прочих пищевых продуктов</v>
      </c>
      <c r="E35" s="50">
        <f>'В2.Расчет стоимости часа'!H37</f>
        <v>60977.55</v>
      </c>
      <c r="F35" s="50">
        <f>'В2.Расчет стоимости часа'!P37</f>
        <v>518.03546931818175</v>
      </c>
      <c r="G35" s="51" t="s">
        <v>195</v>
      </c>
    </row>
    <row r="36" spans="1:7" ht="30" x14ac:dyDescent="0.25">
      <c r="A36" s="257"/>
      <c r="B36" s="263"/>
      <c r="C36" s="264"/>
      <c r="D36" s="11" t="str">
        <f>'В2.Расчет стоимости часа'!C38</f>
        <v xml:space="preserve">        Производство готовых кормов для животных</v>
      </c>
      <c r="E36" s="50">
        <f>'В2.Расчет стоимости часа'!H38</f>
        <v>67856.724999999991</v>
      </c>
      <c r="F36" s="50">
        <f>'В2.Расчет стоимости часа'!P38</f>
        <v>572.95871181818188</v>
      </c>
      <c r="G36" s="51" t="s">
        <v>195</v>
      </c>
    </row>
    <row r="37" spans="1:7" x14ac:dyDescent="0.25">
      <c r="A37" s="257"/>
      <c r="B37" s="263"/>
      <c r="C37" s="43" t="str">
        <f>'В2.Расчет стоимости часа'!B39</f>
        <v xml:space="preserve">    Производство напитков</v>
      </c>
      <c r="D37" s="11" t="str">
        <f>'В2.Расчет стоимости часа'!C39</f>
        <v xml:space="preserve">        Производство напитков</v>
      </c>
      <c r="E37" s="50">
        <f>'В2.Расчет стоимости часа'!H39</f>
        <v>63755.325000000004</v>
      </c>
      <c r="F37" s="50">
        <f>'В2.Расчет стоимости часа'!P39</f>
        <v>539.20989125668439</v>
      </c>
      <c r="G37" s="51" t="s">
        <v>195</v>
      </c>
    </row>
    <row r="38" spans="1:7" ht="30" x14ac:dyDescent="0.25">
      <c r="A38" s="257"/>
      <c r="B38" s="263"/>
      <c r="C38" s="43"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50">
        <f>'В2.Расчет стоимости часа'!H40</f>
        <v>147881.75</v>
      </c>
      <c r="F38" s="50">
        <f>'В2.Расчет стоимости часа'!P40</f>
        <v>1260.6203480871211</v>
      </c>
      <c r="G38" s="51" t="s">
        <v>195</v>
      </c>
    </row>
    <row r="39" spans="1:7" ht="30" x14ac:dyDescent="0.25">
      <c r="A39" s="257"/>
      <c r="B39" s="263"/>
      <c r="C39" s="262"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50">
        <f>'В2.Расчет стоимости часа'!H41</f>
        <v>40419.5</v>
      </c>
      <c r="F39" s="50">
        <f>'В2.Расчет стоимости часа'!P41</f>
        <v>344.3161787901069</v>
      </c>
      <c r="G39" s="51" t="s">
        <v>195</v>
      </c>
    </row>
    <row r="40" spans="1:7" x14ac:dyDescent="0.25">
      <c r="A40" s="257"/>
      <c r="B40" s="263"/>
      <c r="C40" s="263"/>
      <c r="D40" s="11" t="str">
        <f>'В2.Расчет стоимости часа'!C42</f>
        <v xml:space="preserve">        Производство текстильных тканей</v>
      </c>
      <c r="E40" s="50">
        <f>'В2.Расчет стоимости часа'!H42</f>
        <v>43383.399999999994</v>
      </c>
      <c r="F40" s="50">
        <f>'В2.Расчет стоимости часа'!P42</f>
        <v>366.72619101659978</v>
      </c>
      <c r="G40" s="51" t="s">
        <v>195</v>
      </c>
    </row>
    <row r="41" spans="1:7" x14ac:dyDescent="0.25">
      <c r="A41" s="257"/>
      <c r="B41" s="263"/>
      <c r="C41" s="263"/>
      <c r="D41" s="11" t="str">
        <f>'В2.Расчет стоимости часа'!C43</f>
        <v xml:space="preserve">        Отделка тканей и текстильных изделий</v>
      </c>
      <c r="E41" s="50">
        <f>'В2.Расчет стоимости часа'!H43</f>
        <v>41697.075000000004</v>
      </c>
      <c r="F41" s="50">
        <f>'В2.Расчет стоимости часа'!P43</f>
        <v>353.53668152462126</v>
      </c>
      <c r="G41" s="51" t="s">
        <v>195</v>
      </c>
    </row>
    <row r="42" spans="1:7" ht="30" x14ac:dyDescent="0.25">
      <c r="A42" s="257"/>
      <c r="B42" s="263"/>
      <c r="C42" s="264"/>
      <c r="D42" s="11" t="str">
        <f>'В2.Расчет стоимости часа'!C44</f>
        <v xml:space="preserve">        Производство прочих текстильных изделий</v>
      </c>
      <c r="E42" s="50">
        <f>'В2.Расчет стоимости часа'!H44</f>
        <v>39623.15</v>
      </c>
      <c r="F42" s="50">
        <f>'В2.Расчет стоимости часа'!P44</f>
        <v>337.20593638591799</v>
      </c>
      <c r="G42" s="51" t="s">
        <v>195</v>
      </c>
    </row>
    <row r="43" spans="1:7" ht="30" x14ac:dyDescent="0.25">
      <c r="A43" s="257"/>
      <c r="B43" s="263"/>
      <c r="C43" s="262"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50">
        <f>'В2.Расчет стоимости часа'!H45</f>
        <v>31442.025000000001</v>
      </c>
      <c r="F43" s="50">
        <f>'В2.Расчет стоимости часа'!P45</f>
        <v>265.51788057208114</v>
      </c>
      <c r="G43" s="51" t="s">
        <v>195</v>
      </c>
    </row>
    <row r="44" spans="1:7" x14ac:dyDescent="0.25">
      <c r="A44" s="257"/>
      <c r="B44" s="263"/>
      <c r="C44" s="263"/>
      <c r="D44" s="11" t="str">
        <f>'В2.Расчет стоимости часа'!C46</f>
        <v xml:space="preserve">        Производство меховых изделий</v>
      </c>
      <c r="E44" s="50">
        <f>'В2.Расчет стоимости часа'!H46</f>
        <v>32279.625</v>
      </c>
      <c r="F44" s="50">
        <f>'В2.Расчет стоимости часа'!P46</f>
        <v>271.02497878453653</v>
      </c>
      <c r="G44" s="51" t="s">
        <v>195</v>
      </c>
    </row>
    <row r="45" spans="1:7" ht="30" x14ac:dyDescent="0.25">
      <c r="A45" s="257"/>
      <c r="B45" s="263"/>
      <c r="C45" s="264"/>
      <c r="D45" s="11" t="str">
        <f>'В2.Расчет стоимости часа'!C47</f>
        <v xml:space="preserve">        Производство вязаных и трикотажных изделий одежды</v>
      </c>
      <c r="E45" s="50">
        <f>'В2.Расчет стоимости часа'!H47</f>
        <v>30832.375</v>
      </c>
      <c r="F45" s="50">
        <f>'В2.Расчет стоимости часа'!P47</f>
        <v>262.08457902629232</v>
      </c>
      <c r="G45" s="51" t="s">
        <v>195</v>
      </c>
    </row>
    <row r="46" spans="1:7" ht="45" x14ac:dyDescent="0.25">
      <c r="A46" s="257"/>
      <c r="B46" s="263"/>
      <c r="C46" s="262"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50">
        <f>'В2.Расчет стоимости часа'!H48</f>
        <v>40126.9</v>
      </c>
      <c r="F46" s="50">
        <f>'В2.Расчет стоимости часа'!P48</f>
        <v>340.81288084336012</v>
      </c>
      <c r="G46" s="51" t="s">
        <v>195</v>
      </c>
    </row>
    <row r="47" spans="1:7" x14ac:dyDescent="0.25">
      <c r="A47" s="257"/>
      <c r="B47" s="263"/>
      <c r="C47" s="263"/>
      <c r="D47" s="11" t="str">
        <f>'В2.Расчет стоимости часа'!C49</f>
        <v xml:space="preserve">        Производство обуви</v>
      </c>
      <c r="E47" s="50">
        <f>'В2.Расчет стоимости часа'!H49</f>
        <v>40270.199999999997</v>
      </c>
      <c r="F47" s="50">
        <f>'В2.Расчет стоимости часа'!P49</f>
        <v>341.58264845365426</v>
      </c>
      <c r="G47" s="51" t="s">
        <v>195</v>
      </c>
    </row>
    <row r="48" spans="1:7" x14ac:dyDescent="0.25">
      <c r="A48" s="257"/>
      <c r="B48" s="263"/>
      <c r="C48" s="264"/>
      <c r="D48" s="11" t="str">
        <f>'В2.Расчет стоимости часа'!C50</f>
        <v xml:space="preserve">        Распиловка и строгание древесины</v>
      </c>
      <c r="E48" s="50">
        <f>'В2.Расчет стоимости часа'!H50</f>
        <v>38522.600000000006</v>
      </c>
      <c r="F48" s="50">
        <f>'В2.Расчет стоимости часа'!P50</f>
        <v>327.6177377161319</v>
      </c>
      <c r="G48" s="51" t="s">
        <v>195</v>
      </c>
    </row>
    <row r="49" spans="1:7" ht="90" x14ac:dyDescent="0.25">
      <c r="A49" s="257"/>
      <c r="B49" s="263"/>
      <c r="C49" s="43"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50">
        <f>'В2.Расчет стоимости часа'!H51</f>
        <v>42815.275000000001</v>
      </c>
      <c r="F49" s="50">
        <f>'В2.Расчет стоимости часа'!P51</f>
        <v>363.83488371769164</v>
      </c>
      <c r="G49" s="51" t="s">
        <v>195</v>
      </c>
    </row>
    <row r="50" spans="1:7" ht="30" x14ac:dyDescent="0.25">
      <c r="A50" s="257"/>
      <c r="B50" s="263"/>
      <c r="C50" s="262"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50">
        <f>'В2.Расчет стоимости часа'!H52</f>
        <v>78511.274999999994</v>
      </c>
      <c r="F50" s="50">
        <f>'В2.Расчет стоимости часа'!P52</f>
        <v>668.65037493816851</v>
      </c>
      <c r="G50" s="51" t="s">
        <v>195</v>
      </c>
    </row>
    <row r="51" spans="1:7" ht="30" x14ac:dyDescent="0.25">
      <c r="A51" s="257"/>
      <c r="B51" s="263"/>
      <c r="C51" s="264"/>
      <c r="D51" s="11" t="str">
        <f>'В2.Расчет стоимости часа'!C53</f>
        <v xml:space="preserve">        Производство изделий из бумаги и картона</v>
      </c>
      <c r="E51" s="50">
        <f>'В2.Расчет стоимости часа'!H53</f>
        <v>65896.775000000009</v>
      </c>
      <c r="F51" s="50">
        <f>'В2.Расчет стоимости часа'!P53</f>
        <v>562.12084106896168</v>
      </c>
      <c r="G51" s="51" t="s">
        <v>195</v>
      </c>
    </row>
    <row r="52" spans="1:7" ht="30" x14ac:dyDescent="0.25">
      <c r="A52" s="257"/>
      <c r="B52" s="263"/>
      <c r="C52" s="262"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50">
        <f>'В2.Расчет стоимости часа'!H54</f>
        <v>52025.450000000004</v>
      </c>
      <c r="F52" s="50">
        <f>'В2.Расчет стоимости часа'!P54</f>
        <v>442.85585824086456</v>
      </c>
      <c r="G52" s="51" t="s">
        <v>195</v>
      </c>
    </row>
    <row r="53" spans="1:7" ht="30" x14ac:dyDescent="0.25">
      <c r="A53" s="257"/>
      <c r="B53" s="263"/>
      <c r="C53" s="264"/>
      <c r="D53" s="11" t="str">
        <f>'В2.Расчет стоимости часа'!C55</f>
        <v xml:space="preserve">        Копирование записанных носителей информации</v>
      </c>
      <c r="E53" s="50">
        <f>'В2.Расчет стоимости часа'!H55</f>
        <v>80966.675000000003</v>
      </c>
      <c r="F53" s="50">
        <f>'В2.Расчет стоимости часа'!P55</f>
        <v>682.75281764538772</v>
      </c>
      <c r="G53" s="51" t="s">
        <v>195</v>
      </c>
    </row>
    <row r="54" spans="1:7" x14ac:dyDescent="0.25">
      <c r="A54" s="257"/>
      <c r="B54" s="263"/>
      <c r="C54" s="262" t="str">
        <f>'В2.Расчет стоимости часа'!B56</f>
        <v xml:space="preserve">    Производство кокса и нефтепродуктов</v>
      </c>
      <c r="D54" s="11" t="str">
        <f>'В2.Расчет стоимости часа'!C56</f>
        <v xml:space="preserve">        Производство кокса</v>
      </c>
      <c r="E54" s="50">
        <f>'В2.Расчет стоимости часа'!H56</f>
        <v>72174.074999999997</v>
      </c>
      <c r="F54" s="50">
        <f>'В2.Расчет стоимости часа'!P56</f>
        <v>615.16131785762036</v>
      </c>
      <c r="G54" s="51" t="s">
        <v>195</v>
      </c>
    </row>
    <row r="55" spans="1:7" x14ac:dyDescent="0.25">
      <c r="A55" s="257"/>
      <c r="B55" s="263"/>
      <c r="C55" s="263"/>
      <c r="D55" s="11" t="str">
        <f>'В2.Расчет стоимости часа'!C57</f>
        <v xml:space="preserve">        Производство нефтепродуктов</v>
      </c>
      <c r="E55" s="50">
        <f>'В2.Расчет стоимости часа'!H57</f>
        <v>105301.425</v>
      </c>
      <c r="F55" s="50">
        <f>'В2.Расчет стоимости часа'!P57</f>
        <v>895.79257828264258</v>
      </c>
      <c r="G55" s="51" t="s">
        <v>195</v>
      </c>
    </row>
    <row r="56" spans="1:7" ht="30" x14ac:dyDescent="0.25">
      <c r="A56" s="257"/>
      <c r="B56" s="263"/>
      <c r="C56" s="264"/>
      <c r="D56" s="11" t="str">
        <f>'В2.Расчет стоимости часа'!C58</f>
        <v xml:space="preserve">        Агломерация угля, антрацита и бурого угля (лигнита) и производство термоуглей</v>
      </c>
      <c r="E56" s="50">
        <f>'В2.Расчет стоимости часа'!H58</f>
        <v>23402.3</v>
      </c>
      <c r="F56" s="50">
        <f>'В2.Расчет стоимости часа'!P58</f>
        <v>199.14174735405524</v>
      </c>
      <c r="G56" s="51" t="s">
        <v>195</v>
      </c>
    </row>
    <row r="57" spans="1:7" ht="60" x14ac:dyDescent="0.25">
      <c r="A57" s="257"/>
      <c r="B57" s="263"/>
      <c r="C57" s="262"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50">
        <f>'В2.Расчет стоимости часа'!H59</f>
        <v>87921.674999999988</v>
      </c>
      <c r="F57" s="50">
        <f>'В2.Расчет стоимости часа'!P59</f>
        <v>748.39045255180474</v>
      </c>
      <c r="G57" s="51" t="s">
        <v>195</v>
      </c>
    </row>
    <row r="58" spans="1:7" ht="30" x14ac:dyDescent="0.25">
      <c r="A58" s="257"/>
      <c r="B58" s="263"/>
      <c r="C58" s="263"/>
      <c r="D58" s="11" t="str">
        <f>'В2.Расчет стоимости часа'!C60</f>
        <v xml:space="preserve">        Производство пестицидов и прочих агрохимических продуктов</v>
      </c>
      <c r="E58" s="50">
        <f>'В2.Расчет стоимости часа'!H60</f>
        <v>89866.95</v>
      </c>
      <c r="F58" s="50">
        <f>'В2.Расчет стоимости часа'!P60</f>
        <v>765.21487571245552</v>
      </c>
      <c r="G58" s="51" t="s">
        <v>195</v>
      </c>
    </row>
    <row r="59" spans="1:7" ht="45" x14ac:dyDescent="0.25">
      <c r="A59" s="257"/>
      <c r="B59" s="263"/>
      <c r="C59" s="263"/>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50">
        <f>'В2.Расчет стоимости часа'!H61</f>
        <v>69180.2</v>
      </c>
      <c r="F59" s="50">
        <f>'В2.Расчет стоимости часа'!P61</f>
        <v>586.15017663101605</v>
      </c>
      <c r="G59" s="51" t="s">
        <v>195</v>
      </c>
    </row>
    <row r="60" spans="1:7" ht="45" x14ac:dyDescent="0.25">
      <c r="A60" s="257"/>
      <c r="B60" s="263"/>
      <c r="C60" s="263"/>
      <c r="D60" s="11" t="str">
        <f>'В2.Расчет стоимости часа'!C62</f>
        <v xml:space="preserve">        Производство мыла и моющих, чистящих и полирующих средств; парфюмерных и косметических средств</v>
      </c>
      <c r="E60" s="50">
        <f>'В2.Расчет стоимости часа'!H62</f>
        <v>81255.850000000006</v>
      </c>
      <c r="F60" s="50">
        <f>'В2.Расчет стоимости часа'!P62</f>
        <v>689.3222322743984</v>
      </c>
      <c r="G60" s="51" t="s">
        <v>195</v>
      </c>
    </row>
    <row r="61" spans="1:7" ht="30" x14ac:dyDescent="0.25">
      <c r="A61" s="257"/>
      <c r="B61" s="263"/>
      <c r="C61" s="263"/>
      <c r="D61" s="11" t="str">
        <f>'В2.Расчет стоимости часа'!C63</f>
        <v xml:space="preserve">        Производство прочих химических продуктов</v>
      </c>
      <c r="E61" s="50">
        <f>'В2.Расчет стоимости часа'!H63</f>
        <v>72973.774999999994</v>
      </c>
      <c r="F61" s="50">
        <f>'В2.Расчет стоимости часа'!P63</f>
        <v>620.06118390151516</v>
      </c>
      <c r="G61" s="51" t="s">
        <v>195</v>
      </c>
    </row>
    <row r="62" spans="1:7" x14ac:dyDescent="0.25">
      <c r="A62" s="257"/>
      <c r="B62" s="263"/>
      <c r="C62" s="264"/>
      <c r="D62" s="11" t="str">
        <f>'В2.Расчет стоимости часа'!C64</f>
        <v xml:space="preserve">        Производство химических волокон</v>
      </c>
      <c r="E62" s="50">
        <f>'В2.Расчет стоимости часа'!H64</f>
        <v>62472.15</v>
      </c>
      <c r="F62" s="50">
        <f>'В2.Расчет стоимости часа'!P64</f>
        <v>530.49435774844017</v>
      </c>
      <c r="G62" s="51" t="s">
        <v>195</v>
      </c>
    </row>
    <row r="63" spans="1:7" ht="30" x14ac:dyDescent="0.25">
      <c r="A63" s="257"/>
      <c r="B63" s="263"/>
      <c r="C63" s="262"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50">
        <f>'В2.Расчет стоимости часа'!H65</f>
        <v>118903.125</v>
      </c>
      <c r="F63" s="50">
        <f>'В2.Расчет стоимости часа'!P65</f>
        <v>990.52679115474598</v>
      </c>
      <c r="G63" s="51" t="s">
        <v>195</v>
      </c>
    </row>
    <row r="64" spans="1:7" ht="45" x14ac:dyDescent="0.25">
      <c r="A64" s="257"/>
      <c r="B64" s="263"/>
      <c r="C64" s="264"/>
      <c r="D64" s="11" t="str">
        <f>'В2.Расчет стоимости часа'!C66</f>
        <v xml:space="preserve">        Производство лекарственных препаратов и материалов, применяемых в медицинских целях и ветеринарии</v>
      </c>
      <c r="E64" s="50">
        <f>'В2.Расчет стоимости часа'!H66</f>
        <v>95049.375</v>
      </c>
      <c r="F64" s="50">
        <f>'В2.Расчет стоимости часа'!P66</f>
        <v>806.63436946356956</v>
      </c>
      <c r="G64" s="51" t="s">
        <v>195</v>
      </c>
    </row>
    <row r="65" spans="1:7" x14ac:dyDescent="0.25">
      <c r="A65" s="257"/>
      <c r="B65" s="263"/>
      <c r="C65" s="262"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50">
        <f>'В2.Расчет стоимости часа'!H67</f>
        <v>59487.55</v>
      </c>
      <c r="F65" s="50">
        <f>'В2.Расчет стоимости часа'!P67</f>
        <v>505.37330923239745</v>
      </c>
      <c r="G65" s="51" t="s">
        <v>195</v>
      </c>
    </row>
    <row r="66" spans="1:7" x14ac:dyDescent="0.25">
      <c r="A66" s="257"/>
      <c r="B66" s="263"/>
      <c r="C66" s="264"/>
      <c r="D66" s="11" t="str">
        <f>'В2.Расчет стоимости часа'!C68</f>
        <v xml:space="preserve">        Производство изделий из пластмасс</v>
      </c>
      <c r="E66" s="50">
        <f>'В2.Расчет стоимости часа'!H68</f>
        <v>55397.425000000003</v>
      </c>
      <c r="F66" s="50">
        <f>'В2.Расчет стоимости часа'!P68</f>
        <v>468.80008632074424</v>
      </c>
      <c r="G66" s="51" t="s">
        <v>195</v>
      </c>
    </row>
    <row r="67" spans="1:7" x14ac:dyDescent="0.25">
      <c r="A67" s="257"/>
      <c r="B67" s="263"/>
      <c r="C67" s="262"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50">
        <f>'В2.Расчет стоимости часа'!H69</f>
        <v>59685</v>
      </c>
      <c r="F67" s="50">
        <f>'В2.Расчет стоимости часа'!P69</f>
        <v>507.29856823863639</v>
      </c>
      <c r="G67" s="51" t="s">
        <v>195</v>
      </c>
    </row>
    <row r="68" spans="1:7" x14ac:dyDescent="0.25">
      <c r="A68" s="257"/>
      <c r="B68" s="263"/>
      <c r="C68" s="263"/>
      <c r="D68" s="11" t="str">
        <f>'В2.Расчет стоимости часа'!C70</f>
        <v xml:space="preserve">        Производство огнеупорных изделий</v>
      </c>
      <c r="E68" s="50">
        <f>'В2.Расчет стоимости часа'!H70</f>
        <v>61020.675000000003</v>
      </c>
      <c r="F68" s="50">
        <f>'В2.Расчет стоимости часа'!P70</f>
        <v>519.11373738636371</v>
      </c>
      <c r="G68" s="51" t="s">
        <v>195</v>
      </c>
    </row>
    <row r="69" spans="1:7" ht="30" x14ac:dyDescent="0.25">
      <c r="A69" s="257"/>
      <c r="B69" s="263"/>
      <c r="C69" s="263"/>
      <c r="D69" s="11" t="str">
        <f>'В2.Расчет стоимости часа'!C71</f>
        <v xml:space="preserve">        Производство строительных керамических материалов</v>
      </c>
      <c r="E69" s="50">
        <f>'В2.Расчет стоимости часа'!H71</f>
        <v>52183.025000000001</v>
      </c>
      <c r="F69" s="50">
        <f>'В2.Расчет стоимости часа'!P71</f>
        <v>444.07387783868097</v>
      </c>
      <c r="G69" s="51" t="s">
        <v>195</v>
      </c>
    </row>
    <row r="70" spans="1:7" ht="30" x14ac:dyDescent="0.25">
      <c r="A70" s="257"/>
      <c r="B70" s="263"/>
      <c r="C70" s="263"/>
      <c r="D70" s="11" t="str">
        <f>'В2.Расчет стоимости часа'!C72</f>
        <v xml:space="preserve">        Производство прочих фарфоровых и керамических изделий</v>
      </c>
      <c r="E70" s="50">
        <f>'В2.Расчет стоимости часа'!H72</f>
        <v>63594.2</v>
      </c>
      <c r="F70" s="50">
        <f>'В2.Расчет стоимости часа'!P72</f>
        <v>542.74546178865864</v>
      </c>
      <c r="G70" s="51" t="s">
        <v>195</v>
      </c>
    </row>
    <row r="71" spans="1:7" x14ac:dyDescent="0.25">
      <c r="A71" s="257"/>
      <c r="B71" s="263"/>
      <c r="C71" s="263"/>
      <c r="D71" s="11" t="str">
        <f>'В2.Расчет стоимости часа'!C73</f>
        <v xml:space="preserve">        Производство цемента, извести и гипса</v>
      </c>
      <c r="E71" s="50">
        <f>'В2.Расчет стоимости часа'!H73</f>
        <v>71250.875</v>
      </c>
      <c r="F71" s="50">
        <f>'В2.Расчет стоимости часа'!P73</f>
        <v>606.03114923016938</v>
      </c>
      <c r="G71" s="51" t="s">
        <v>195</v>
      </c>
    </row>
    <row r="72" spans="1:7" ht="30" x14ac:dyDescent="0.25">
      <c r="A72" s="257"/>
      <c r="B72" s="263"/>
      <c r="C72" s="263"/>
      <c r="D72" s="11" t="str">
        <f>'В2.Расчет стоимости часа'!C74</f>
        <v xml:space="preserve">        Производство изделий из бетона, цемента и гипса</v>
      </c>
      <c r="E72" s="50">
        <f>'В2.Расчет стоимости часа'!H74</f>
        <v>52336.024999999994</v>
      </c>
      <c r="F72" s="50">
        <f>'В2.Расчет стоимости часа'!P74</f>
        <v>443.48149854166667</v>
      </c>
      <c r="G72" s="51" t="s">
        <v>195</v>
      </c>
    </row>
    <row r="73" spans="1:7" x14ac:dyDescent="0.25">
      <c r="A73" s="257"/>
      <c r="B73" s="263"/>
      <c r="C73" s="263"/>
      <c r="D73" s="11" t="str">
        <f>'В2.Расчет стоимости часа'!C75</f>
        <v xml:space="preserve">        Резка, обработка и отделка камня</v>
      </c>
      <c r="E73" s="50">
        <f>'В2.Расчет стоимости часа'!H75</f>
        <v>44131.025000000001</v>
      </c>
      <c r="F73" s="50">
        <f>'В2.Расчет стоимости часа'!P75</f>
        <v>374.73040959725938</v>
      </c>
      <c r="G73" s="51" t="s">
        <v>195</v>
      </c>
    </row>
    <row r="74" spans="1:7" ht="45" x14ac:dyDescent="0.25">
      <c r="A74" s="257"/>
      <c r="B74" s="263"/>
      <c r="C74" s="264"/>
      <c r="D74" s="11" t="str">
        <f>'В2.Расчет стоимости часа'!C76</f>
        <v xml:space="preserve">        Производство абразивных и неметаллических минеральных изделий, не включенных в другие группировки</v>
      </c>
      <c r="E74" s="50">
        <f>'В2.Расчет стоимости часа'!H76</f>
        <v>64378.974999999999</v>
      </c>
      <c r="F74" s="50">
        <f>'В2.Расчет стоимости часа'!P76</f>
        <v>545.61878088513822</v>
      </c>
      <c r="G74" s="51" t="s">
        <v>195</v>
      </c>
    </row>
    <row r="75" spans="1:7" ht="30" x14ac:dyDescent="0.25">
      <c r="A75" s="257"/>
      <c r="B75" s="263"/>
      <c r="C75" s="262"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50">
        <f>'В2.Расчет стоимости часа'!H77</f>
        <v>77222.925000000003</v>
      </c>
      <c r="F75" s="50">
        <f>'В2.Расчет стоимости часа'!P77</f>
        <v>655.30838208946091</v>
      </c>
      <c r="G75" s="51" t="s">
        <v>195</v>
      </c>
    </row>
    <row r="76" spans="1:7" ht="30" x14ac:dyDescent="0.25">
      <c r="A76" s="257"/>
      <c r="B76" s="263"/>
      <c r="C76" s="263"/>
      <c r="D76" s="11" t="str">
        <f>'В2.Расчет стоимости часа'!C78</f>
        <v xml:space="preserve">        Производство стальных труб, полых профилей и фитингов</v>
      </c>
      <c r="E76" s="50">
        <f>'В2.Расчет стоимости часа'!H78</f>
        <v>75056.600000000006</v>
      </c>
      <c r="F76" s="50">
        <f>'В2.Расчет стоимости часа'!P78</f>
        <v>642.59431679311501</v>
      </c>
      <c r="G76" s="51" t="s">
        <v>195</v>
      </c>
    </row>
    <row r="77" spans="1:7" ht="30" x14ac:dyDescent="0.25">
      <c r="A77" s="257"/>
      <c r="B77" s="263"/>
      <c r="C77" s="263"/>
      <c r="D77" s="11" t="str">
        <f>'В2.Расчет стоимости часа'!C79</f>
        <v xml:space="preserve">        Производство прочих стальных изделий первичной обработкой</v>
      </c>
      <c r="E77" s="50">
        <f>'В2.Расчет стоимости часа'!H79</f>
        <v>60018.85</v>
      </c>
      <c r="F77" s="50">
        <f>'В2.Расчет стоимости часа'!P79</f>
        <v>511.000479932041</v>
      </c>
      <c r="G77" s="51" t="s">
        <v>195</v>
      </c>
    </row>
    <row r="78" spans="1:7" ht="45" x14ac:dyDescent="0.25">
      <c r="A78" s="257"/>
      <c r="B78" s="263"/>
      <c r="C78" s="263"/>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50">
        <f>'В2.Расчет стоимости часа'!H80</f>
        <v>100973.35</v>
      </c>
      <c r="F78" s="50">
        <f>'В2.Расчет стоимости часа'!P80</f>
        <v>857.61123802083341</v>
      </c>
      <c r="G78" s="51" t="s">
        <v>195</v>
      </c>
    </row>
    <row r="79" spans="1:7" x14ac:dyDescent="0.25">
      <c r="A79" s="257"/>
      <c r="B79" s="263"/>
      <c r="C79" s="264"/>
      <c r="D79" s="11" t="str">
        <f>'В2.Расчет стоимости часа'!C81</f>
        <v xml:space="preserve">        Литье металлов</v>
      </c>
      <c r="E79" s="50">
        <f>'В2.Расчет стоимости часа'!H81</f>
        <v>57595.7</v>
      </c>
      <c r="F79" s="50">
        <f>'В2.Расчет стоимости часа'!P81</f>
        <v>489.39559439728163</v>
      </c>
      <c r="G79" s="51" t="s">
        <v>195</v>
      </c>
    </row>
    <row r="80" spans="1:7" ht="30" x14ac:dyDescent="0.25">
      <c r="A80" s="257"/>
      <c r="B80" s="263"/>
      <c r="C80" s="262"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50">
        <f>'В2.Расчет стоимости часа'!H82</f>
        <v>52988.075000000004</v>
      </c>
      <c r="F80" s="50">
        <f>'В2.Расчет стоимости часа'!P82</f>
        <v>450.09400444852935</v>
      </c>
      <c r="G80" s="51" t="s">
        <v>195</v>
      </c>
    </row>
    <row r="81" spans="1:7" ht="30" x14ac:dyDescent="0.25">
      <c r="A81" s="257"/>
      <c r="B81" s="263"/>
      <c r="C81" s="263"/>
      <c r="D81" s="11" t="str">
        <f>'В2.Расчет стоимости часа'!C83</f>
        <v xml:space="preserve">        Производство металлических цистерн, резервуаров и прочих емкостей</v>
      </c>
      <c r="E81" s="50">
        <f>'В2.Расчет стоимости часа'!H83</f>
        <v>53792.024999999994</v>
      </c>
      <c r="F81" s="50">
        <f>'В2.Расчет стоимости часа'!P83</f>
        <v>456.89896416443861</v>
      </c>
      <c r="G81" s="51" t="s">
        <v>195</v>
      </c>
    </row>
    <row r="82" spans="1:7" ht="30" x14ac:dyDescent="0.25">
      <c r="A82" s="257"/>
      <c r="B82" s="263"/>
      <c r="C82" s="263"/>
      <c r="D82" s="11" t="str">
        <f>'В2.Расчет стоимости часа'!C84</f>
        <v xml:space="preserve">        Производство паровых котлов, кроме котлов центрального отопления</v>
      </c>
      <c r="E82" s="50">
        <f>'В2.Расчет стоимости часа'!H84</f>
        <v>89071.75</v>
      </c>
      <c r="F82" s="50">
        <f>'В2.Расчет стоимости часа'!P84</f>
        <v>763.07510691176469</v>
      </c>
      <c r="G82" s="51" t="s">
        <v>195</v>
      </c>
    </row>
    <row r="83" spans="1:7" ht="45" x14ac:dyDescent="0.25">
      <c r="A83" s="257"/>
      <c r="B83" s="263"/>
      <c r="C83" s="263"/>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50">
        <f>'В2.Расчет стоимости часа'!H85</f>
        <v>61116.724999999991</v>
      </c>
      <c r="F83" s="50">
        <f>'В2.Расчет стоимости часа'!P85</f>
        <v>519.48198960171578</v>
      </c>
      <c r="G83" s="51" t="s">
        <v>195</v>
      </c>
    </row>
    <row r="84" spans="1:7" ht="45" x14ac:dyDescent="0.25">
      <c r="A84" s="257"/>
      <c r="B84" s="263"/>
      <c r="C84" s="263"/>
      <c r="D84" s="11" t="str">
        <f>'В2.Расчет стоимости часа'!C86</f>
        <v xml:space="preserve">        Обработка металлов и нанесение покрытий на металлы; механическая обработка металлов</v>
      </c>
      <c r="E84" s="50">
        <f>'В2.Расчет стоимости часа'!H86</f>
        <v>57476.324999999997</v>
      </c>
      <c r="F84" s="50">
        <f>'В2.Расчет стоимости часа'!P86</f>
        <v>489.49233829656856</v>
      </c>
      <c r="G84" s="51" t="s">
        <v>195</v>
      </c>
    </row>
    <row r="85" spans="1:7" ht="45" x14ac:dyDescent="0.25">
      <c r="A85" s="257"/>
      <c r="B85" s="263"/>
      <c r="C85" s="264"/>
      <c r="D85" s="11" t="str">
        <f>'В2.Расчет стоимости часа'!C87</f>
        <v xml:space="preserve">        Производство ножевых изделий и столовых приборов, инструментов и универсальных скобяных изделий</v>
      </c>
      <c r="E85" s="50">
        <f>'В2.Расчет стоимости часа'!H87</f>
        <v>52616.125</v>
      </c>
      <c r="F85" s="50">
        <f>'В2.Расчет стоимости часа'!P87</f>
        <v>447.55590260528078</v>
      </c>
      <c r="G85" s="51" t="s">
        <v>195</v>
      </c>
    </row>
    <row r="86" spans="1:7" ht="30" x14ac:dyDescent="0.25">
      <c r="A86" s="257"/>
      <c r="B86" s="263"/>
      <c r="C86" s="262"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50">
        <f>'В2.Расчет стоимости часа'!H88</f>
        <v>78572.45</v>
      </c>
      <c r="F86" s="50">
        <f>'В2.Расчет стоимости часа'!P88</f>
        <v>666.52880031584232</v>
      </c>
      <c r="G86" s="51" t="s">
        <v>195</v>
      </c>
    </row>
    <row r="87" spans="1:7" ht="30" x14ac:dyDescent="0.25">
      <c r="A87" s="257"/>
      <c r="B87" s="263"/>
      <c r="C87" s="263"/>
      <c r="D87" s="11" t="str">
        <f>'В2.Расчет стоимости часа'!C89</f>
        <v xml:space="preserve">        Производство компьютеров и периферийного оборудования</v>
      </c>
      <c r="E87" s="50">
        <f>'В2.Расчет стоимости часа'!H89</f>
        <v>157378.92499999999</v>
      </c>
      <c r="F87" s="50">
        <f>'В2.Расчет стоимости часа'!P89</f>
        <v>1325.483297828654</v>
      </c>
      <c r="G87" s="51" t="s">
        <v>195</v>
      </c>
    </row>
    <row r="88" spans="1:7" ht="30" x14ac:dyDescent="0.25">
      <c r="A88" s="257"/>
      <c r="B88" s="263"/>
      <c r="C88" s="263"/>
      <c r="D88" s="11" t="str">
        <f>'В2.Расчет стоимости часа'!C90</f>
        <v xml:space="preserve">        Производство коммуникационного оборудования</v>
      </c>
      <c r="E88" s="50">
        <f>'В2.Расчет стоимости часа'!H90</f>
        <v>77883.850000000006</v>
      </c>
      <c r="F88" s="50">
        <f>'В2.Расчет стоимости часа'!P90</f>
        <v>664.76809251114094</v>
      </c>
      <c r="G88" s="51" t="s">
        <v>195</v>
      </c>
    </row>
    <row r="89" spans="1:7" x14ac:dyDescent="0.25">
      <c r="A89" s="257"/>
      <c r="B89" s="263"/>
      <c r="C89" s="263"/>
      <c r="D89" s="11" t="str">
        <f>'В2.Расчет стоимости часа'!C91</f>
        <v xml:space="preserve">        Производство бытовой электроники</v>
      </c>
      <c r="E89" s="50">
        <f>'В2.Расчет стоимости часа'!H91</f>
        <v>67673.625</v>
      </c>
      <c r="F89" s="50">
        <f>'В2.Расчет стоимости часа'!P91</f>
        <v>577.71810831773621</v>
      </c>
      <c r="G89" s="51" t="s">
        <v>195</v>
      </c>
    </row>
    <row r="90" spans="1:7" ht="45" x14ac:dyDescent="0.25">
      <c r="A90" s="257"/>
      <c r="B90" s="263"/>
      <c r="C90" s="263"/>
      <c r="D90" s="11" t="str">
        <f>'В2.Расчет стоимости часа'!C92</f>
        <v xml:space="preserve">        Производство контрольно-измерительных и навигационных приборов и аппаратов; производство часов</v>
      </c>
      <c r="E90" s="50">
        <f>'В2.Расчет стоимости часа'!H92</f>
        <v>78233.8</v>
      </c>
      <c r="F90" s="50">
        <f>'В2.Расчет стоимости часа'!P92</f>
        <v>666.42000138480398</v>
      </c>
      <c r="G90" s="51" t="s">
        <v>195</v>
      </c>
    </row>
    <row r="91" spans="1:7" ht="45" x14ac:dyDescent="0.25">
      <c r="A91" s="257"/>
      <c r="B91" s="263"/>
      <c r="C91" s="263"/>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50">
        <f>'В2.Расчет стоимости часа'!H93</f>
        <v>79859.275000000009</v>
      </c>
      <c r="F91" s="50">
        <f>'В2.Расчет стоимости часа'!P93</f>
        <v>678.61199456216593</v>
      </c>
      <c r="G91" s="51" t="s">
        <v>195</v>
      </c>
    </row>
    <row r="92" spans="1:7" ht="30" x14ac:dyDescent="0.25">
      <c r="A92" s="257"/>
      <c r="B92" s="263"/>
      <c r="C92" s="263"/>
      <c r="D92" s="11" t="str">
        <f>'В2.Расчет стоимости часа'!C94</f>
        <v xml:space="preserve">        Производство оптических приборов, фото- и кинооборудования</v>
      </c>
      <c r="E92" s="50">
        <f>'В2.Расчет стоимости часа'!H94</f>
        <v>79507.75</v>
      </c>
      <c r="F92" s="50">
        <f>'В2.Расчет стоимости часа'!P94</f>
        <v>676.29582199866309</v>
      </c>
      <c r="G92" s="51" t="s">
        <v>195</v>
      </c>
    </row>
    <row r="93" spans="1:7" ht="45" x14ac:dyDescent="0.25">
      <c r="A93" s="257"/>
      <c r="B93" s="263"/>
      <c r="C93" s="264"/>
      <c r="D93" s="11" t="str">
        <f>'В2.Расчет стоимости часа'!C95</f>
        <v xml:space="preserve">        Производство незаписанных магнитных и оптических технических носителей информации</v>
      </c>
      <c r="E93" s="50">
        <f>'В2.Расчет стоимости часа'!H95</f>
        <v>105604.925</v>
      </c>
      <c r="F93" s="50">
        <f>'В2.Расчет стоимости часа'!P95</f>
        <v>893.52394747938956</v>
      </c>
      <c r="G93" s="51" t="s">
        <v>195</v>
      </c>
    </row>
    <row r="94" spans="1:7" ht="60" x14ac:dyDescent="0.25">
      <c r="A94" s="257"/>
      <c r="B94" s="263"/>
      <c r="C94" s="262"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50">
        <f>'В2.Расчет стоимости часа'!H96</f>
        <v>66987.95</v>
      </c>
      <c r="F94" s="50">
        <f>'В2.Расчет стоимости часа'!P96</f>
        <v>569.17776096925138</v>
      </c>
      <c r="G94" s="51" t="s">
        <v>195</v>
      </c>
    </row>
    <row r="95" spans="1:7" ht="30" x14ac:dyDescent="0.25">
      <c r="A95" s="257"/>
      <c r="B95" s="263"/>
      <c r="C95" s="263"/>
      <c r="D95" s="11" t="str">
        <f>'В2.Расчет стоимости часа'!C97</f>
        <v xml:space="preserve">        Производство электрических аккумуляторов и аккумуляторных батарей</v>
      </c>
      <c r="E95" s="50">
        <f>'В2.Расчет стоимости часа'!H97</f>
        <v>67723.899999999994</v>
      </c>
      <c r="F95" s="50">
        <f>'В2.Расчет стоимости часа'!P97</f>
        <v>575.71826547348485</v>
      </c>
      <c r="G95" s="51" t="s">
        <v>195</v>
      </c>
    </row>
    <row r="96" spans="1:7" ht="30" x14ac:dyDescent="0.25">
      <c r="A96" s="257"/>
      <c r="B96" s="263"/>
      <c r="C96" s="263"/>
      <c r="D96" s="11" t="str">
        <f>'В2.Расчет стоимости часа'!C98</f>
        <v xml:space="preserve">        Производство кабелей и кабельной арматуры</v>
      </c>
      <c r="E96" s="50">
        <f>'В2.Расчет стоимости часа'!H98</f>
        <v>68889.899999999994</v>
      </c>
      <c r="F96" s="50">
        <f>'В2.Расчет стоимости часа'!P98</f>
        <v>584.59225273952768</v>
      </c>
      <c r="G96" s="51" t="s">
        <v>195</v>
      </c>
    </row>
    <row r="97" spans="1:7" ht="30" x14ac:dyDescent="0.25">
      <c r="A97" s="257"/>
      <c r="B97" s="263"/>
      <c r="C97" s="263"/>
      <c r="D97" s="11" t="str">
        <f>'В2.Расчет стоимости часа'!C99</f>
        <v xml:space="preserve">        Производство электрических ламп и осветительного оборудования</v>
      </c>
      <c r="E97" s="50">
        <f>'В2.Расчет стоимости часа'!H99</f>
        <v>57356.725000000006</v>
      </c>
      <c r="F97" s="50">
        <f>'В2.Расчет стоимости часа'!P99</f>
        <v>485.60400049131016</v>
      </c>
      <c r="G97" s="51" t="s">
        <v>195</v>
      </c>
    </row>
    <row r="98" spans="1:7" x14ac:dyDescent="0.25">
      <c r="A98" s="257"/>
      <c r="B98" s="263"/>
      <c r="C98" s="263"/>
      <c r="D98" s="11" t="str">
        <f>'В2.Расчет стоимости часа'!C100</f>
        <v xml:space="preserve">        Производство бытовых приборов</v>
      </c>
      <c r="E98" s="50">
        <f>'В2.Расчет стоимости часа'!H100</f>
        <v>57581.775000000001</v>
      </c>
      <c r="F98" s="50">
        <f>'В2.Расчет стоимости часа'!P100</f>
        <v>490.76382363859182</v>
      </c>
      <c r="G98" s="51" t="s">
        <v>195</v>
      </c>
    </row>
    <row r="99" spans="1:7" ht="30" x14ac:dyDescent="0.25">
      <c r="A99" s="257"/>
      <c r="B99" s="263"/>
      <c r="C99" s="264"/>
      <c r="D99" s="11" t="str">
        <f>'В2.Расчет стоимости часа'!C101</f>
        <v xml:space="preserve">        Производство прочего электрического оборудования</v>
      </c>
      <c r="E99" s="50">
        <f>'В2.Расчет стоимости часа'!H101</f>
        <v>73507.125</v>
      </c>
      <c r="F99" s="50">
        <f>'В2.Расчет стоимости часа'!P101</f>
        <v>624.28829615474604</v>
      </c>
      <c r="G99" s="51" t="s">
        <v>195</v>
      </c>
    </row>
    <row r="100" spans="1:7" ht="30" x14ac:dyDescent="0.25">
      <c r="A100" s="257"/>
      <c r="B100" s="263"/>
      <c r="C100" s="262"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50">
        <f>'В2.Расчет стоимости часа'!H102</f>
        <v>71585.175000000003</v>
      </c>
      <c r="F100" s="50">
        <f>'В2.Расчет стоимости часа'!P102</f>
        <v>608.81931843081554</v>
      </c>
      <c r="G100" s="51" t="s">
        <v>195</v>
      </c>
    </row>
    <row r="101" spans="1:7" ht="30" x14ac:dyDescent="0.25">
      <c r="A101" s="257"/>
      <c r="B101" s="263"/>
      <c r="C101" s="263"/>
      <c r="D101" s="11" t="str">
        <f>'В2.Расчет стоимости часа'!C103</f>
        <v xml:space="preserve">        Производство прочих машин и оборудования общего назначения</v>
      </c>
      <c r="E101" s="50">
        <f>'В2.Расчет стоимости часа'!H103</f>
        <v>64970.3</v>
      </c>
      <c r="F101" s="50">
        <f>'В2.Расчет стоимости часа'!P103</f>
        <v>552.09041520777635</v>
      </c>
      <c r="G101" s="51" t="s">
        <v>195</v>
      </c>
    </row>
    <row r="102" spans="1:7" ht="30" x14ac:dyDescent="0.25">
      <c r="A102" s="257"/>
      <c r="B102" s="263"/>
      <c r="C102" s="263"/>
      <c r="D102" s="11" t="str">
        <f>'В2.Расчет стоимости часа'!C104</f>
        <v xml:space="preserve">        Производство машин и оборудования для сельского и лесного хозяйства</v>
      </c>
      <c r="E102" s="50">
        <f>'В2.Расчет стоимости часа'!H104</f>
        <v>64906.274999999994</v>
      </c>
      <c r="F102" s="50">
        <f>'В2.Расчет стоимости часа'!P104</f>
        <v>552.23785432987972</v>
      </c>
      <c r="G102" s="51" t="s">
        <v>195</v>
      </c>
    </row>
    <row r="103" spans="1:7" ht="45" x14ac:dyDescent="0.25">
      <c r="A103" s="257"/>
      <c r="B103" s="263"/>
      <c r="C103" s="263"/>
      <c r="D103" s="11" t="str">
        <f>'В2.Расчет стоимости часа'!C105</f>
        <v xml:space="preserve">        Производство станков, машин и оборудования для обработки металлов и прочих твердых материалов</v>
      </c>
      <c r="E103" s="50">
        <f>'В2.Расчет стоимости часа'!H105</f>
        <v>54986.899999999994</v>
      </c>
      <c r="F103" s="50">
        <f>'В2.Расчет стоимости часа'!P105</f>
        <v>467.6172262349599</v>
      </c>
      <c r="G103" s="51" t="s">
        <v>195</v>
      </c>
    </row>
    <row r="104" spans="1:7" ht="30" x14ac:dyDescent="0.25">
      <c r="A104" s="257"/>
      <c r="B104" s="263"/>
      <c r="C104" s="264"/>
      <c r="D104" s="11" t="str">
        <f>'В2.Расчет стоимости часа'!C106</f>
        <v xml:space="preserve">        Производство прочих машин специального назначения</v>
      </c>
      <c r="E104" s="50">
        <f>'В2.Расчет стоимости часа'!H106</f>
        <v>69876.724999999991</v>
      </c>
      <c r="F104" s="50">
        <f>'В2.Расчет стоимости часа'!P106</f>
        <v>594.14074773451432</v>
      </c>
      <c r="G104" s="51" t="s">
        <v>195</v>
      </c>
    </row>
    <row r="105" spans="1:7" x14ac:dyDescent="0.25">
      <c r="A105" s="257"/>
      <c r="B105" s="263"/>
      <c r="C105" s="262"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50">
        <f>'В2.Расчет стоимости часа'!H107</f>
        <v>66746.274999999994</v>
      </c>
      <c r="F105" s="50">
        <f>'В2.Расчет стоимости часа'!P107</f>
        <v>568.0111654879679</v>
      </c>
      <c r="G105" s="51" t="s">
        <v>195</v>
      </c>
    </row>
    <row r="106" spans="1:7" ht="45" x14ac:dyDescent="0.25">
      <c r="A106" s="257"/>
      <c r="B106" s="263"/>
      <c r="C106" s="263"/>
      <c r="D106" s="11" t="str">
        <f>'В2.Расчет стоимости часа'!C108</f>
        <v xml:space="preserve">        Производство кузовов для автотранспортных средств; производство прицепов и полуприцепов</v>
      </c>
      <c r="E106" s="50">
        <f>'В2.Расчет стоимости часа'!H108</f>
        <v>65115.95</v>
      </c>
      <c r="F106" s="50">
        <f>'В2.Расчет стоимости часа'!P108</f>
        <v>553.01360394552148</v>
      </c>
      <c r="G106" s="51" t="s">
        <v>195</v>
      </c>
    </row>
    <row r="107" spans="1:7" ht="45" x14ac:dyDescent="0.25">
      <c r="A107" s="257"/>
      <c r="B107" s="263"/>
      <c r="C107" s="264"/>
      <c r="D107" s="11" t="str">
        <f>'В2.Расчет стоимости часа'!C109</f>
        <v xml:space="preserve">        Производство комплектующих и принадлежностей для автотранспортных средств</v>
      </c>
      <c r="E107" s="50">
        <f>'В2.Расчет стоимости часа'!H109</f>
        <v>56401.275000000001</v>
      </c>
      <c r="F107" s="50">
        <f>'В2.Расчет стоимости часа'!P109</f>
        <v>478.48686115697427</v>
      </c>
      <c r="G107" s="51" t="s">
        <v>195</v>
      </c>
    </row>
    <row r="108" spans="1:7" ht="30" x14ac:dyDescent="0.25">
      <c r="A108" s="257"/>
      <c r="B108" s="263"/>
      <c r="C108" s="262"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50">
        <f>'В2.Расчет стоимости часа'!H110</f>
        <v>65102.049999999996</v>
      </c>
      <c r="F108" s="50">
        <f>'В2.Расчет стоимости часа'!P110</f>
        <v>553.1212750857843</v>
      </c>
      <c r="G108" s="51" t="s">
        <v>195</v>
      </c>
    </row>
    <row r="109" spans="1:7" ht="45" x14ac:dyDescent="0.25">
      <c r="A109" s="257"/>
      <c r="B109" s="263"/>
      <c r="C109" s="263"/>
      <c r="D109" s="11" t="str">
        <f>'В2.Расчет стоимости часа'!C111</f>
        <v xml:space="preserve">        Производство летательных аппаратов, включая космические, и соответствующего оборудования</v>
      </c>
      <c r="E109" s="50">
        <f>'В2.Расчет стоимости часа'!H111</f>
        <v>78180.95</v>
      </c>
      <c r="F109" s="50">
        <f>'В2.Расчет стоимости часа'!P111</f>
        <v>665.32812669618977</v>
      </c>
      <c r="G109" s="51" t="s">
        <v>195</v>
      </c>
    </row>
    <row r="110" spans="1:7" ht="45" x14ac:dyDescent="0.25">
      <c r="A110" s="257"/>
      <c r="B110" s="263"/>
      <c r="C110" s="264"/>
      <c r="D110" s="11" t="str">
        <f>'В2.Расчет стоимости часа'!C112</f>
        <v xml:space="preserve">        Производство транспортных средств и оборудования, не включенных в другие группировки</v>
      </c>
      <c r="E110" s="50">
        <f>'В2.Расчет стоимости часа'!H112</f>
        <v>48519.4</v>
      </c>
      <c r="F110" s="50">
        <f>'В2.Расчет стоимости часа'!P112</f>
        <v>410.07256788937167</v>
      </c>
      <c r="G110" s="51" t="s">
        <v>195</v>
      </c>
    </row>
    <row r="111" spans="1:7" x14ac:dyDescent="0.25">
      <c r="A111" s="257"/>
      <c r="B111" s="263"/>
      <c r="C111" s="43" t="str">
        <f>'В2.Расчет стоимости часа'!B113</f>
        <v xml:space="preserve">    Производство мебели</v>
      </c>
      <c r="D111" s="11" t="str">
        <f>'В2.Расчет стоимости часа'!C113</f>
        <v xml:space="preserve">        Производство мебели</v>
      </c>
      <c r="E111" s="50">
        <f>'В2.Расчет стоимости часа'!H113</f>
        <v>38885.699999999997</v>
      </c>
      <c r="F111" s="50">
        <f>'В2.Расчет стоимости часа'!P113</f>
        <v>331.07465408868092</v>
      </c>
      <c r="G111" s="51" t="s">
        <v>195</v>
      </c>
    </row>
    <row r="112" spans="1:7" ht="30" x14ac:dyDescent="0.25">
      <c r="A112" s="257"/>
      <c r="B112" s="263"/>
      <c r="C112" s="262"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50">
        <f>'В2.Расчет стоимости часа'!H114</f>
        <v>56439.25</v>
      </c>
      <c r="F112" s="50">
        <f>'В2.Расчет стоимости часа'!P114</f>
        <v>479.65054517323978</v>
      </c>
      <c r="G112" s="51" t="s">
        <v>195</v>
      </c>
    </row>
    <row r="113" spans="1:7" ht="30" x14ac:dyDescent="0.25">
      <c r="A113" s="257"/>
      <c r="B113" s="263"/>
      <c r="C113" s="263"/>
      <c r="D113" s="11" t="str">
        <f>'В2.Расчет стоимости часа'!C115</f>
        <v xml:space="preserve">        Производство музыкальных инструментов</v>
      </c>
      <c r="E113" s="50">
        <f>'В2.Расчет стоимости часа'!H115</f>
        <v>41960.425000000003</v>
      </c>
      <c r="F113" s="50">
        <f>'В2.Расчет стоимости часа'!P115</f>
        <v>357.33345045510248</v>
      </c>
      <c r="G113" s="51" t="s">
        <v>195</v>
      </c>
    </row>
    <row r="114" spans="1:7" x14ac:dyDescent="0.25">
      <c r="A114" s="257"/>
      <c r="B114" s="263"/>
      <c r="C114" s="263"/>
      <c r="D114" s="11" t="str">
        <f>'В2.Расчет стоимости часа'!C116</f>
        <v xml:space="preserve">        Производство спортивных товаров</v>
      </c>
      <c r="E114" s="50">
        <f>'В2.Расчет стоимости часа'!H116</f>
        <v>41618.65</v>
      </c>
      <c r="F114" s="50">
        <f>'В2.Расчет стоимости часа'!P116</f>
        <v>354.37885825868983</v>
      </c>
      <c r="G114" s="51" t="s">
        <v>195</v>
      </c>
    </row>
    <row r="115" spans="1:7" x14ac:dyDescent="0.25">
      <c r="A115" s="257"/>
      <c r="B115" s="263"/>
      <c r="C115" s="263"/>
      <c r="D115" s="11" t="str">
        <f>'В2.Расчет стоимости часа'!C117</f>
        <v xml:space="preserve">        Производство игр и игрушек</v>
      </c>
      <c r="E115" s="50">
        <f>'В2.Расчет стоимости часа'!H117</f>
        <v>38684.824999999997</v>
      </c>
      <c r="F115" s="50">
        <f>'В2.Расчет стоимости часа'!P117</f>
        <v>328.93764698529418</v>
      </c>
      <c r="G115" s="51" t="s">
        <v>195</v>
      </c>
    </row>
    <row r="116" spans="1:7" ht="30" x14ac:dyDescent="0.25">
      <c r="A116" s="257"/>
      <c r="B116" s="263"/>
      <c r="C116" s="263"/>
      <c r="D116" s="11" t="str">
        <f>'В2.Расчет стоимости часа'!C118</f>
        <v xml:space="preserve">        Производство медицинских инструментов и оборудования</v>
      </c>
      <c r="E116" s="50">
        <f>'В2.Расчет стоимости часа'!H118</f>
        <v>70192.175000000003</v>
      </c>
      <c r="F116" s="50">
        <f>'В2.Расчет стоимости часа'!P118</f>
        <v>591.59966202038765</v>
      </c>
      <c r="G116" s="51" t="s">
        <v>195</v>
      </c>
    </row>
    <row r="117" spans="1:7" ht="30" x14ac:dyDescent="0.25">
      <c r="A117" s="257"/>
      <c r="B117" s="263"/>
      <c r="C117" s="264"/>
      <c r="D117" s="11" t="str">
        <f>'В2.Расчет стоимости часа'!C119</f>
        <v xml:space="preserve">        Производство изделий, не включенных в другие группировки</v>
      </c>
      <c r="E117" s="50">
        <f>'В2.Расчет стоимости часа'!H119</f>
        <v>43854.9</v>
      </c>
      <c r="F117" s="50">
        <f>'В2.Расчет стоимости часа'!P119</f>
        <v>374.11940579656869</v>
      </c>
      <c r="G117" s="51" t="s">
        <v>195</v>
      </c>
    </row>
    <row r="118" spans="1:7" ht="30" x14ac:dyDescent="0.25">
      <c r="A118" s="257"/>
      <c r="B118" s="263"/>
      <c r="C118" s="262"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50">
        <f>'В2.Расчет стоимости часа'!H120</f>
        <v>70959.324999999997</v>
      </c>
      <c r="F118" s="50">
        <f>'В2.Расчет стоимости часа'!P120</f>
        <v>603.78775180871207</v>
      </c>
      <c r="G118" s="51" t="s">
        <v>195</v>
      </c>
    </row>
    <row r="119" spans="1:7" ht="30" x14ac:dyDescent="0.25">
      <c r="A119" s="258"/>
      <c r="B119" s="264"/>
      <c r="C119" s="264"/>
      <c r="D119" s="11" t="str">
        <f>'В2.Расчет стоимости часа'!C121</f>
        <v xml:space="preserve">        Монтаж промышленных машин и оборудования</v>
      </c>
      <c r="E119" s="50">
        <f>'В2.Расчет стоимости часа'!H121</f>
        <v>70360.55</v>
      </c>
      <c r="F119" s="50">
        <f>'В2.Расчет стоимости часа'!P121</f>
        <v>597.37250279411762</v>
      </c>
      <c r="G119" s="51" t="s">
        <v>195</v>
      </c>
    </row>
    <row r="120" spans="1:7" ht="30" x14ac:dyDescent="0.25">
      <c r="A120" s="256">
        <v>5</v>
      </c>
      <c r="B120" s="262" t="str">
        <f>'В2.Расчет стоимости часа'!A122</f>
        <v>ОБЕСПЕЧЕНИЕ ЭЛЕКТРИЧЕСКОЙ ЭНЕРГИЕЙ, ГАЗОМ И ПАРОМ; КОНДИЦИОНИРОВАНИЕ ВОЗДУХА</v>
      </c>
      <c r="C120" s="262"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50">
        <f>'В2.Расчет стоимости часа'!H122</f>
        <v>87212.975000000006</v>
      </c>
      <c r="F120" s="50">
        <f>'В2.Расчет стоимости часа'!P122</f>
        <v>741.30289167613648</v>
      </c>
      <c r="G120" s="51" t="s">
        <v>195</v>
      </c>
    </row>
    <row r="121" spans="1:7" ht="30" x14ac:dyDescent="0.25">
      <c r="A121" s="257"/>
      <c r="B121" s="263"/>
      <c r="C121" s="263"/>
      <c r="D121" s="11" t="str">
        <f>'В2.Расчет стоимости часа'!C123</f>
        <v xml:space="preserve">        Производство и распределение газообразного топлива</v>
      </c>
      <c r="E121" s="50">
        <f>'В2.Расчет стоимости часа'!H123</f>
        <v>58760.125</v>
      </c>
      <c r="F121" s="50">
        <f>'В2.Расчет стоимости часа'!P123</f>
        <v>499.73122981561943</v>
      </c>
      <c r="G121" s="51" t="s">
        <v>195</v>
      </c>
    </row>
    <row r="122" spans="1:7" ht="45" x14ac:dyDescent="0.25">
      <c r="A122" s="258"/>
      <c r="B122" s="264"/>
      <c r="C122" s="264"/>
      <c r="D122" s="11" t="str">
        <f>'В2.Расчет стоимости часа'!C124</f>
        <v xml:space="preserve">        Производство, передача и распределение пара и горячей воды; кондиционирование воздуха</v>
      </c>
      <c r="E122" s="50">
        <f>'В2.Расчет стоимости часа'!H124</f>
        <v>53403.225000000006</v>
      </c>
      <c r="F122" s="50">
        <f>'В2.Расчет стоимости часа'!P124</f>
        <v>455.13010737633692</v>
      </c>
      <c r="G122" s="51" t="s">
        <v>195</v>
      </c>
    </row>
    <row r="123" spans="1:7" ht="30" x14ac:dyDescent="0.25">
      <c r="A123" s="256">
        <v>6</v>
      </c>
      <c r="B123" s="262" t="str">
        <f>'В2.Расчет стоимости часа'!A125</f>
        <v>ВОДОСНАБЖЕНИЕ; ВОДООТВЕДЕНИЕ, ОРГАНИЗАЦИЯ СБОРА И УТИЛИЗАЦИИ ОТХОДОВ, ДЕЯТЕЛЬНОСТЬ ПО ЛИКВИДАЦИИ ЗАГРЯЗНЕНИЙ</v>
      </c>
      <c r="C123" s="43"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50">
        <f>'В2.Расчет стоимости часа'!H125</f>
        <v>47596.149999999994</v>
      </c>
      <c r="F123" s="50">
        <f>'В2.Расчет стоимости часа'!P125</f>
        <v>405.39629392156866</v>
      </c>
      <c r="G123" s="51" t="s">
        <v>195</v>
      </c>
    </row>
    <row r="124" spans="1:7" x14ac:dyDescent="0.25">
      <c r="A124" s="257"/>
      <c r="B124" s="263"/>
      <c r="C124" s="43"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50">
        <f>'В2.Расчет стоимости часа'!H126</f>
        <v>45583.950000000004</v>
      </c>
      <c r="F124" s="50">
        <f>'В2.Расчет стоимости часа'!P126</f>
        <v>388.53437238246443</v>
      </c>
      <c r="G124" s="51" t="s">
        <v>195</v>
      </c>
    </row>
    <row r="125" spans="1:7" x14ac:dyDescent="0.25">
      <c r="A125" s="257"/>
      <c r="B125" s="263"/>
      <c r="C125" s="262"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50">
        <f>'В2.Расчет стоимости часа'!H127</f>
        <v>53161.899999999994</v>
      </c>
      <c r="F125" s="50">
        <f>'В2.Расчет стоимости часа'!P127</f>
        <v>453.2401552322861</v>
      </c>
      <c r="G125" s="51" t="s">
        <v>195</v>
      </c>
    </row>
    <row r="126" spans="1:7" x14ac:dyDescent="0.25">
      <c r="A126" s="257"/>
      <c r="B126" s="263"/>
      <c r="C126" s="263"/>
      <c r="D126" s="11" t="str">
        <f>'В2.Расчет стоимости часа'!C128</f>
        <v xml:space="preserve">        Обработка и утилизация отходов</v>
      </c>
      <c r="E126" s="50">
        <f>'В2.Расчет стоимости часа'!H128</f>
        <v>72214.75</v>
      </c>
      <c r="F126" s="50">
        <f>'В2.Расчет стоимости часа'!P128</f>
        <v>619.29204485628338</v>
      </c>
      <c r="G126" s="51" t="s">
        <v>195</v>
      </c>
    </row>
    <row r="127" spans="1:7" ht="30" x14ac:dyDescent="0.25">
      <c r="A127" s="257"/>
      <c r="B127" s="263"/>
      <c r="C127" s="264"/>
      <c r="D127" s="11" t="str">
        <f>'В2.Расчет стоимости часа'!C129</f>
        <v xml:space="preserve">        Деятельность по обработке вторичного сырья</v>
      </c>
      <c r="E127" s="50">
        <f>'В2.Расчет стоимости часа'!H129</f>
        <v>48646.25</v>
      </c>
      <c r="F127" s="50">
        <f>'В2.Расчет стоимости часа'!P129</f>
        <v>413.45166331383683</v>
      </c>
      <c r="G127" s="51" t="s">
        <v>195</v>
      </c>
    </row>
    <row r="128" spans="1:7" ht="75" x14ac:dyDescent="0.25">
      <c r="A128" s="258"/>
      <c r="B128" s="264"/>
      <c r="C128" s="43"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50">
        <f>'В2.Расчет стоимости часа'!H130</f>
        <v>44036.074999999997</v>
      </c>
      <c r="F128" s="50">
        <f>'В2.Расчет стоимости часа'!P130</f>
        <v>375.35227113413549</v>
      </c>
      <c r="G128" s="51" t="s">
        <v>195</v>
      </c>
    </row>
    <row r="129" spans="1:7" x14ac:dyDescent="0.25">
      <c r="A129" s="256">
        <v>7</v>
      </c>
      <c r="B129" s="262" t="str">
        <f>'В2.Расчет стоимости часа'!A131</f>
        <v>СТРОИТЕЛЬСТВО</v>
      </c>
      <c r="C129" s="262" t="str">
        <f>'В2.Расчет стоимости часа'!B131</f>
        <v xml:space="preserve">    Строительство зданий</v>
      </c>
      <c r="D129" s="11" t="str">
        <f>'В2.Расчет стоимости часа'!C131</f>
        <v xml:space="preserve">        Разработка строительных проектов</v>
      </c>
      <c r="E129" s="50">
        <f>'В2.Расчет стоимости часа'!H131</f>
        <v>54349.775000000009</v>
      </c>
      <c r="F129" s="50">
        <f>'В2.Расчет стоимости часа'!P131</f>
        <v>462.44424613302147</v>
      </c>
      <c r="G129" s="51" t="s">
        <v>195</v>
      </c>
    </row>
    <row r="130" spans="1:7" x14ac:dyDescent="0.25">
      <c r="A130" s="257"/>
      <c r="B130" s="263"/>
      <c r="C130" s="264"/>
      <c r="D130" s="11" t="str">
        <f>'В2.Расчет стоимости часа'!C132</f>
        <v xml:space="preserve">        Строительство жилых и нежилых зданий</v>
      </c>
      <c r="E130" s="50">
        <f>'В2.Расчет стоимости часа'!H132</f>
        <v>58401.275000000001</v>
      </c>
      <c r="F130" s="50">
        <f>'В2.Расчет стоимости часа'!P132</f>
        <v>495.50647927473261</v>
      </c>
      <c r="G130" s="51" t="s">
        <v>195</v>
      </c>
    </row>
    <row r="131" spans="1:7" ht="30" x14ac:dyDescent="0.25">
      <c r="A131" s="257"/>
      <c r="B131" s="263"/>
      <c r="C131" s="262"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50">
        <f>'В2.Расчет стоимости часа'!H133</f>
        <v>67326.574999999997</v>
      </c>
      <c r="F131" s="50">
        <f>'В2.Расчет стоимости часа'!P133</f>
        <v>571.39533947638142</v>
      </c>
      <c r="G131" s="51" t="s">
        <v>195</v>
      </c>
    </row>
    <row r="132" spans="1:7" ht="30" x14ac:dyDescent="0.25">
      <c r="A132" s="257"/>
      <c r="B132" s="263"/>
      <c r="C132" s="263"/>
      <c r="D132" s="11" t="str">
        <f>'В2.Расчет стоимости часа'!C134</f>
        <v xml:space="preserve">        Строительство инженерных коммуникаций</v>
      </c>
      <c r="E132" s="50">
        <f>'В2.Расчет стоимости часа'!H134</f>
        <v>86836.6</v>
      </c>
      <c r="F132" s="50">
        <f>'В2.Расчет стоимости часа'!P134</f>
        <v>734.71923194964347</v>
      </c>
      <c r="G132" s="51" t="s">
        <v>195</v>
      </c>
    </row>
    <row r="133" spans="1:7" ht="30" x14ac:dyDescent="0.25">
      <c r="A133" s="257"/>
      <c r="B133" s="263"/>
      <c r="C133" s="264"/>
      <c r="D133" s="11" t="str">
        <f>'В2.Расчет стоимости часа'!C135</f>
        <v xml:space="preserve">        Строительство прочих инженерных сооружений</v>
      </c>
      <c r="E133" s="50">
        <f>'В2.Расчет стоимости часа'!H135</f>
        <v>87903.425000000003</v>
      </c>
      <c r="F133" s="50">
        <f>'В2.Расчет стоимости часа'!P135</f>
        <v>745.51723342134585</v>
      </c>
      <c r="G133" s="51" t="s">
        <v>195</v>
      </c>
    </row>
    <row r="134" spans="1:7" ht="30" x14ac:dyDescent="0.25">
      <c r="A134" s="257"/>
      <c r="B134" s="263"/>
      <c r="C134" s="262"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50">
        <f>'В2.Расчет стоимости часа'!H136</f>
        <v>71407.574999999997</v>
      </c>
      <c r="F134" s="50">
        <f>'В2.Расчет стоимости часа'!P136</f>
        <v>606.64209380069087</v>
      </c>
      <c r="G134" s="51" t="s">
        <v>195</v>
      </c>
    </row>
    <row r="135" spans="1:7" ht="45" x14ac:dyDescent="0.25">
      <c r="A135" s="257"/>
      <c r="B135" s="263"/>
      <c r="C135" s="263"/>
      <c r="D135" s="11" t="str">
        <f>'В2.Расчет стоимости часа'!C137</f>
        <v xml:space="preserve">        Производство электромонтажных, санитарно-технических и прочих строительно-монтажных работ</v>
      </c>
      <c r="E135" s="50">
        <f>'В2.Расчет стоимости часа'!H137</f>
        <v>47256.800000000003</v>
      </c>
      <c r="F135" s="50">
        <f>'В2.Расчет стоимости часа'!P137</f>
        <v>401.72925586397059</v>
      </c>
      <c r="G135" s="51" t="s">
        <v>195</v>
      </c>
    </row>
    <row r="136" spans="1:7" x14ac:dyDescent="0.25">
      <c r="A136" s="257"/>
      <c r="B136" s="263"/>
      <c r="C136" s="263"/>
      <c r="D136" s="11" t="str">
        <f>'В2.Расчет стоимости часа'!C138</f>
        <v xml:space="preserve">        Работы строительные отделочные</v>
      </c>
      <c r="E136" s="50">
        <f>'В2.Расчет стоимости часа'!H138</f>
        <v>31350.35</v>
      </c>
      <c r="F136" s="50">
        <f>'В2.Расчет стоимости часа'!P138</f>
        <v>265.91648909536542</v>
      </c>
      <c r="G136" s="51" t="s">
        <v>195</v>
      </c>
    </row>
    <row r="137" spans="1:7" ht="30" x14ac:dyDescent="0.25">
      <c r="A137" s="258"/>
      <c r="B137" s="264"/>
      <c r="C137" s="264"/>
      <c r="D137" s="11" t="str">
        <f>'В2.Расчет стоимости часа'!C139</f>
        <v xml:space="preserve">        Работы строительные специализированные прочие</v>
      </c>
      <c r="E137" s="50">
        <f>'В2.Расчет стоимости часа'!H139</f>
        <v>65778.450000000012</v>
      </c>
      <c r="F137" s="50">
        <f>'В2.Расчет стоимости часа'!P139</f>
        <v>557.96306413547245</v>
      </c>
      <c r="G137" s="51" t="s">
        <v>195</v>
      </c>
    </row>
    <row r="138" spans="1:7" ht="30" x14ac:dyDescent="0.25">
      <c r="A138" s="256">
        <v>8</v>
      </c>
      <c r="B138" s="262" t="str">
        <f>'В2.Расчет стоимости часа'!A140</f>
        <v>ТОРГОВЛЯ ОПТОВАЯ И РОЗНИЧНАЯ; РЕМОНТ АВТОТРАНСПОРТНЫХ СРЕДСТВ И МОТОЦИКЛОВ</v>
      </c>
      <c r="C138" s="262"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50">
        <f>'В2.Расчет стоимости часа'!H140</f>
        <v>75347.549999999988</v>
      </c>
      <c r="F138" s="50">
        <f>'В2.Расчет стоимости часа'!P140</f>
        <v>640.30591628899299</v>
      </c>
      <c r="G138" s="51" t="s">
        <v>195</v>
      </c>
    </row>
    <row r="139" spans="1:7" ht="30" x14ac:dyDescent="0.25">
      <c r="A139" s="257"/>
      <c r="B139" s="263"/>
      <c r="C139" s="263"/>
      <c r="D139" s="11" t="str">
        <f>'В2.Расчет стоимости часа'!C141</f>
        <v xml:space="preserve">        Техническое обслуживание и ремонт автотранспортных средств</v>
      </c>
      <c r="E139" s="50">
        <f>'В2.Расчет стоимости часа'!H141</f>
        <v>47477.925000000003</v>
      </c>
      <c r="F139" s="50">
        <f>'В2.Расчет стоимости часа'!P141</f>
        <v>403.69684195799914</v>
      </c>
      <c r="G139" s="51" t="s">
        <v>195</v>
      </c>
    </row>
    <row r="140" spans="1:7" ht="30" x14ac:dyDescent="0.25">
      <c r="A140" s="257"/>
      <c r="B140" s="263"/>
      <c r="C140" s="263"/>
      <c r="D140" s="11" t="str">
        <f>'В2.Расчет стоимости часа'!C142</f>
        <v xml:space="preserve">        Торговля автомобильными деталями, узлами и принадлежностями</v>
      </c>
      <c r="E140" s="50">
        <f>'В2.Расчет стоимости часа'!H142</f>
        <v>48308.474999999999</v>
      </c>
      <c r="F140" s="50">
        <f>'В2.Расчет стоимости часа'!P142</f>
        <v>410.51565283032534</v>
      </c>
      <c r="G140" s="51" t="s">
        <v>195</v>
      </c>
    </row>
    <row r="141" spans="1:7" ht="45" x14ac:dyDescent="0.25">
      <c r="A141" s="257"/>
      <c r="B141" s="263"/>
      <c r="C141" s="264"/>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50">
        <f>'В2.Расчет стоимости часа'!H143</f>
        <v>43876.15</v>
      </c>
      <c r="F141" s="50">
        <f>'В2.Расчет стоимости часа'!P143</f>
        <v>372.34619498663102</v>
      </c>
      <c r="G141" s="51" t="s">
        <v>195</v>
      </c>
    </row>
    <row r="142" spans="1:7" ht="30" x14ac:dyDescent="0.25">
      <c r="A142" s="257"/>
      <c r="B142" s="263"/>
      <c r="C142" s="262"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50">
        <f>'В2.Расчет стоимости часа'!H144</f>
        <v>69708.324999999997</v>
      </c>
      <c r="F142" s="50">
        <f>'В2.Расчет стоимости часа'!P144</f>
        <v>585.42355964962132</v>
      </c>
      <c r="G142" s="51" t="s">
        <v>195</v>
      </c>
    </row>
    <row r="143" spans="1:7" ht="30" x14ac:dyDescent="0.25">
      <c r="A143" s="257"/>
      <c r="B143" s="263"/>
      <c r="C143" s="263"/>
      <c r="D143" s="11" t="str">
        <f>'В2.Расчет стоимости часа'!C145</f>
        <v xml:space="preserve">        Торговля оптовая сельскохозяйственным сырьем и живыми животными</v>
      </c>
      <c r="E143" s="50">
        <f>'В2.Расчет стоимости часа'!H145</f>
        <v>64223.074999999997</v>
      </c>
      <c r="F143" s="50">
        <f>'В2.Расчет стоимости часа'!P145</f>
        <v>544.3097072315062</v>
      </c>
      <c r="G143" s="51" t="s">
        <v>195</v>
      </c>
    </row>
    <row r="144" spans="1:7" ht="45" x14ac:dyDescent="0.25">
      <c r="A144" s="257"/>
      <c r="B144" s="263"/>
      <c r="C144" s="263"/>
      <c r="D144" s="11" t="str">
        <f>'В2.Расчет стоимости часа'!C146</f>
        <v xml:space="preserve">        Торговля оптовая пищевыми продуктами, напитками и табачными изделиями</v>
      </c>
      <c r="E144" s="50">
        <f>'В2.Расчет стоимости часа'!H146</f>
        <v>60173.125</v>
      </c>
      <c r="F144" s="50">
        <f>'В2.Расчет стоимости часа'!P146</f>
        <v>511.62724681483957</v>
      </c>
      <c r="G144" s="51" t="s">
        <v>195</v>
      </c>
    </row>
    <row r="145" spans="1:7" ht="45" x14ac:dyDescent="0.25">
      <c r="A145" s="257"/>
      <c r="B145" s="263"/>
      <c r="C145" s="263"/>
      <c r="D145" s="11" t="str">
        <f>'В2.Расчет стоимости часа'!C147</f>
        <v xml:space="preserve">        Торговля оптовая непродовольственными потребительскими товарами</v>
      </c>
      <c r="E145" s="50">
        <f>'В2.Расчет стоимости часа'!H147</f>
        <v>83142.875</v>
      </c>
      <c r="F145" s="50">
        <f>'В2.Расчет стоимости часа'!P147</f>
        <v>702.98651412266042</v>
      </c>
      <c r="G145" s="51" t="s">
        <v>195</v>
      </c>
    </row>
    <row r="146" spans="1:7" ht="30" x14ac:dyDescent="0.25">
      <c r="A146" s="257"/>
      <c r="B146" s="263"/>
      <c r="C146" s="263"/>
      <c r="D146" s="11" t="str">
        <f>'В2.Расчет стоимости часа'!C148</f>
        <v xml:space="preserve">        Торговля оптовая информационным и коммуникационным оборудованием</v>
      </c>
      <c r="E146" s="50">
        <f>'В2.Расчет стоимости часа'!H148</f>
        <v>118527.22500000001</v>
      </c>
      <c r="F146" s="50">
        <f>'В2.Расчет стоимости часа'!P148</f>
        <v>1011.2168805041223</v>
      </c>
      <c r="G146" s="51" t="s">
        <v>195</v>
      </c>
    </row>
    <row r="147" spans="1:7" ht="30" x14ac:dyDescent="0.25">
      <c r="A147" s="257"/>
      <c r="B147" s="263"/>
      <c r="C147" s="263"/>
      <c r="D147" s="11" t="str">
        <f>'В2.Расчет стоимости часа'!C149</f>
        <v xml:space="preserve">        Торговля оптовая прочими машинами, оборудованием и принадлежностями</v>
      </c>
      <c r="E147" s="50">
        <f>'В2.Расчет стоимости часа'!H149</f>
        <v>87146.875</v>
      </c>
      <c r="F147" s="50">
        <f>'В2.Расчет стоимости часа'!P149</f>
        <v>739.0252454367203</v>
      </c>
      <c r="G147" s="51" t="s">
        <v>195</v>
      </c>
    </row>
    <row r="148" spans="1:7" ht="30" x14ac:dyDescent="0.25">
      <c r="A148" s="257"/>
      <c r="B148" s="263"/>
      <c r="C148" s="263"/>
      <c r="D148" s="11" t="str">
        <f>'В2.Расчет стоимости часа'!C150</f>
        <v xml:space="preserve">        Торговля оптовая специализированная прочая</v>
      </c>
      <c r="E148" s="50">
        <f>'В2.Расчет стоимости часа'!H150</f>
        <v>72837.850000000006</v>
      </c>
      <c r="F148" s="50">
        <f>'В2.Расчет стоимости часа'!P150</f>
        <v>612.43136804534311</v>
      </c>
      <c r="G148" s="51" t="s">
        <v>195</v>
      </c>
    </row>
    <row r="149" spans="1:7" ht="30" x14ac:dyDescent="0.25">
      <c r="A149" s="257"/>
      <c r="B149" s="263"/>
      <c r="C149" s="264"/>
      <c r="D149" s="11" t="str">
        <f>'В2.Расчет стоимости часа'!C151</f>
        <v xml:space="preserve">        Торговля оптовая неспециализированная</v>
      </c>
      <c r="E149" s="50">
        <f>'В2.Расчет стоимости часа'!H151</f>
        <v>71036.899999999994</v>
      </c>
      <c r="F149" s="50">
        <f>'В2.Расчет стоимости часа'!P151</f>
        <v>598.92101271501781</v>
      </c>
      <c r="G149" s="51" t="s">
        <v>195</v>
      </c>
    </row>
    <row r="150" spans="1:7" ht="30" x14ac:dyDescent="0.25">
      <c r="A150" s="257"/>
      <c r="B150" s="263"/>
      <c r="C150" s="262"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50">
        <f>'В2.Расчет стоимости часа'!H152</f>
        <v>45831.874999999993</v>
      </c>
      <c r="F150" s="50">
        <f>'В2.Расчет стоимости часа'!P152</f>
        <v>390.57852386586455</v>
      </c>
      <c r="G150" s="51" t="s">
        <v>195</v>
      </c>
    </row>
    <row r="151" spans="1:7" ht="60" x14ac:dyDescent="0.25">
      <c r="A151" s="257"/>
      <c r="B151" s="263"/>
      <c r="C151" s="263"/>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50">
        <f>'В2.Расчет стоимости часа'!H153</f>
        <v>38601.300000000003</v>
      </c>
      <c r="F151" s="50">
        <f>'В2.Расчет стоимости часа'!P153</f>
        <v>329.78413301637698</v>
      </c>
      <c r="G151" s="51" t="s">
        <v>195</v>
      </c>
    </row>
    <row r="152" spans="1:7" ht="30" x14ac:dyDescent="0.25">
      <c r="A152" s="257"/>
      <c r="B152" s="263"/>
      <c r="C152" s="263"/>
      <c r="D152" s="11" t="str">
        <f>'В2.Расчет стоимости часа'!C154</f>
        <v xml:space="preserve">        Торговля розничная моторным топливом в специализированных магазинах</v>
      </c>
      <c r="E152" s="50">
        <f>'В2.Расчет стоимости часа'!H154</f>
        <v>47834.824999999997</v>
      </c>
      <c r="F152" s="50">
        <f>'В2.Расчет стоимости часа'!P154</f>
        <v>407.94628809491985</v>
      </c>
      <c r="G152" s="51" t="s">
        <v>195</v>
      </c>
    </row>
    <row r="153" spans="1:7" ht="45" x14ac:dyDescent="0.25">
      <c r="A153" s="257"/>
      <c r="B153" s="263"/>
      <c r="C153" s="263"/>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50">
        <f>'В2.Расчет стоимости часа'!H155</f>
        <v>59146.600000000006</v>
      </c>
      <c r="F153" s="50">
        <f>'В2.Расчет стоимости часа'!P155</f>
        <v>505.48720510082438</v>
      </c>
      <c r="G153" s="51" t="s">
        <v>195</v>
      </c>
    </row>
    <row r="154" spans="1:7" ht="45" x14ac:dyDescent="0.25">
      <c r="A154" s="257"/>
      <c r="B154" s="263"/>
      <c r="C154" s="263"/>
      <c r="D154" s="11" t="str">
        <f>'В2.Расчет стоимости часа'!C156</f>
        <v xml:space="preserve">        Торговля розничная прочими бытовыми изделиями в специализированных магазинах</v>
      </c>
      <c r="E154" s="50">
        <f>'В2.Расчет стоимости часа'!H156</f>
        <v>55927.074999999997</v>
      </c>
      <c r="F154" s="50">
        <f>'В2.Расчет стоимости часа'!P156</f>
        <v>477.88336290663995</v>
      </c>
      <c r="G154" s="51" t="s">
        <v>195</v>
      </c>
    </row>
    <row r="155" spans="1:7" ht="45" x14ac:dyDescent="0.25">
      <c r="A155" s="257"/>
      <c r="B155" s="263"/>
      <c r="C155" s="263"/>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50">
        <f>'В2.Расчет стоимости часа'!H157</f>
        <v>32165.35</v>
      </c>
      <c r="F155" s="50">
        <f>'В2.Расчет стоимости часа'!P157</f>
        <v>274.49459567680481</v>
      </c>
      <c r="G155" s="51" t="s">
        <v>195</v>
      </c>
    </row>
    <row r="156" spans="1:7" ht="30" x14ac:dyDescent="0.25">
      <c r="A156" s="257"/>
      <c r="B156" s="263"/>
      <c r="C156" s="263"/>
      <c r="D156" s="11" t="str">
        <f>'В2.Расчет стоимости часа'!C158</f>
        <v xml:space="preserve">        Торговля розничная прочими товарами в специализированных магазинах</v>
      </c>
      <c r="E156" s="50">
        <f>'В2.Расчет стоимости часа'!H158</f>
        <v>56152.049999999996</v>
      </c>
      <c r="F156" s="50">
        <f>'В2.Расчет стоимости часа'!P158</f>
        <v>476.89689495265156</v>
      </c>
      <c r="G156" s="51" t="s">
        <v>195</v>
      </c>
    </row>
    <row r="157" spans="1:7" ht="30" x14ac:dyDescent="0.25">
      <c r="A157" s="257"/>
      <c r="B157" s="263"/>
      <c r="C157" s="263"/>
      <c r="D157" s="11" t="str">
        <f>'В2.Расчет стоимости часа'!C159</f>
        <v xml:space="preserve">        Торговля розничная в нестационарных торговых объектах и на рынках</v>
      </c>
      <c r="E157" s="50">
        <f>'В2.Расчет стоимости часа'!H159</f>
        <v>50026.95</v>
      </c>
      <c r="F157" s="50">
        <f>'В2.Расчет стоимости часа'!P159</f>
        <v>424.97785934436274</v>
      </c>
      <c r="G157" s="51" t="s">
        <v>195</v>
      </c>
    </row>
    <row r="158" spans="1:7" ht="30" x14ac:dyDescent="0.25">
      <c r="A158" s="258"/>
      <c r="B158" s="264"/>
      <c r="C158" s="264"/>
      <c r="D158" s="11" t="str">
        <f>'В2.Расчет стоимости часа'!C160</f>
        <v xml:space="preserve">        Торговля розничная вне магазинов, палаток, рынков</v>
      </c>
      <c r="E158" s="50">
        <f>'В2.Расчет стоимости часа'!H160</f>
        <v>67887.5</v>
      </c>
      <c r="F158" s="50">
        <f>'В2.Расчет стоимости часа'!P160</f>
        <v>577.58435426582002</v>
      </c>
      <c r="G158" s="51" t="s">
        <v>195</v>
      </c>
    </row>
    <row r="159" spans="1:7" ht="45" x14ac:dyDescent="0.25">
      <c r="A159" s="256">
        <v>9</v>
      </c>
      <c r="B159" s="262" t="str">
        <f>'В2.Расчет стоимости часа'!A161</f>
        <v>ТРАНСПОРТИРОВКА И ХРАНЕНИЕ</v>
      </c>
      <c r="C159" s="262"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50">
        <f>'В2.Расчет стоимости часа'!H161</f>
        <v>78046.649999999994</v>
      </c>
      <c r="F159" s="50">
        <f>'В2.Расчет стоимости часа'!P161</f>
        <v>668.04580450089134</v>
      </c>
      <c r="G159" s="51" t="s">
        <v>195</v>
      </c>
    </row>
    <row r="160" spans="1:7" ht="30" x14ac:dyDescent="0.25">
      <c r="A160" s="257"/>
      <c r="B160" s="263"/>
      <c r="C160" s="263"/>
      <c r="D160" s="11" t="str">
        <f>'В2.Расчет стоимости часа'!C162</f>
        <v xml:space="preserve">        Деятельность железнодорожного транспорта: грузовые перевозки</v>
      </c>
      <c r="E160" s="50">
        <f>'В2.Расчет стоимости часа'!H162</f>
        <v>91363.15</v>
      </c>
      <c r="F160" s="50">
        <f>'В2.Расчет стоимости часа'!P162</f>
        <v>779.48568791221044</v>
      </c>
      <c r="G160" s="51" t="s">
        <v>195</v>
      </c>
    </row>
    <row r="161" spans="1:7" ht="30" x14ac:dyDescent="0.25">
      <c r="A161" s="257"/>
      <c r="B161" s="263"/>
      <c r="C161" s="263"/>
      <c r="D161" s="11" t="str">
        <f>'В2.Расчет стоимости часа'!C163</f>
        <v xml:space="preserve">        Деятельность прочего сухопутного пассажирского транспорта</v>
      </c>
      <c r="E161" s="50">
        <f>'В2.Расчет стоимости часа'!H163</f>
        <v>59281.574999999997</v>
      </c>
      <c r="F161" s="50">
        <f>'В2.Расчет стоимости часа'!P163</f>
        <v>505.16796464182261</v>
      </c>
      <c r="G161" s="51" t="s">
        <v>195</v>
      </c>
    </row>
    <row r="162" spans="1:7" ht="30" x14ac:dyDescent="0.25">
      <c r="A162" s="257"/>
      <c r="B162" s="263"/>
      <c r="C162" s="263"/>
      <c r="D162" s="11" t="str">
        <f>'В2.Расчет стоимости часа'!C164</f>
        <v xml:space="preserve">        Деятельность автомобильного грузового транспорта и услуги по перевозкам</v>
      </c>
      <c r="E162" s="50">
        <f>'В2.Расчет стоимости часа'!H164</f>
        <v>54051.324999999997</v>
      </c>
      <c r="F162" s="50">
        <f>'В2.Расчет стоимости часа'!P164</f>
        <v>460.16026323250895</v>
      </c>
      <c r="G162" s="51" t="s">
        <v>195</v>
      </c>
    </row>
    <row r="163" spans="1:7" ht="30" x14ac:dyDescent="0.25">
      <c r="A163" s="257"/>
      <c r="B163" s="263"/>
      <c r="C163" s="264"/>
      <c r="D163" s="11" t="str">
        <f>'В2.Расчет стоимости часа'!C165</f>
        <v xml:space="preserve">        Деятельность трубопроводного транспорта</v>
      </c>
      <c r="E163" s="50">
        <f>'В2.Расчет стоимости часа'!H165</f>
        <v>110837.8</v>
      </c>
      <c r="F163" s="50">
        <f>'В2.Расчет стоимости часа'!P165</f>
        <v>943.92419075590476</v>
      </c>
      <c r="G163" s="51" t="s">
        <v>195</v>
      </c>
    </row>
    <row r="164" spans="1:7" ht="30" x14ac:dyDescent="0.25">
      <c r="A164" s="257"/>
      <c r="B164" s="263"/>
      <c r="C164" s="262"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50">
        <f>'В2.Расчет стоимости часа'!H166</f>
        <v>67680.900000000009</v>
      </c>
      <c r="F164" s="50">
        <f>'В2.Расчет стоимости часа'!P166</f>
        <v>578.46036158032541</v>
      </c>
      <c r="G164" s="51" t="s">
        <v>195</v>
      </c>
    </row>
    <row r="165" spans="1:7" ht="30" x14ac:dyDescent="0.25">
      <c r="A165" s="257"/>
      <c r="B165" s="263"/>
      <c r="C165" s="263"/>
      <c r="D165" s="11" t="str">
        <f>'В2.Расчет стоимости часа'!C167</f>
        <v xml:space="preserve">        Деятельность морского грузового транспорта</v>
      </c>
      <c r="E165" s="50">
        <f>'В2.Расчет стоимости часа'!H167</f>
        <v>170544.55</v>
      </c>
      <c r="F165" s="50">
        <f>'В2.Расчет стоимости часа'!P167</f>
        <v>1461.8406145655081</v>
      </c>
      <c r="G165" s="51" t="s">
        <v>195</v>
      </c>
    </row>
    <row r="166" spans="1:7" ht="30" x14ac:dyDescent="0.25">
      <c r="A166" s="257"/>
      <c r="B166" s="263"/>
      <c r="C166" s="263"/>
      <c r="D166" s="11" t="str">
        <f>'В2.Расчет стоимости часа'!C168</f>
        <v xml:space="preserve">        Деятельность внутреннего водного пассажирского транспорта</v>
      </c>
      <c r="E166" s="50">
        <f>'В2.Расчет стоимости часа'!H168</f>
        <v>36715.474999999999</v>
      </c>
      <c r="F166" s="50">
        <f>'В2.Расчет стоимости часа'!P168</f>
        <v>311.46480118315509</v>
      </c>
      <c r="G166" s="51" t="s">
        <v>195</v>
      </c>
    </row>
    <row r="167" spans="1:7" ht="30" x14ac:dyDescent="0.25">
      <c r="A167" s="257"/>
      <c r="B167" s="263"/>
      <c r="C167" s="264"/>
      <c r="D167" s="11" t="str">
        <f>'В2.Расчет стоимости часа'!C169</f>
        <v xml:space="preserve">        Деятельность внутреннего водного грузового транспорта</v>
      </c>
      <c r="E167" s="50">
        <f>'В2.Расчет стоимости часа'!H169</f>
        <v>62875.625</v>
      </c>
      <c r="F167" s="50">
        <f>'В2.Расчет стоимости часа'!P169</f>
        <v>532.6174064767157</v>
      </c>
      <c r="G167" s="51" t="s">
        <v>195</v>
      </c>
    </row>
    <row r="168" spans="1:7" ht="30" x14ac:dyDescent="0.25">
      <c r="A168" s="257"/>
      <c r="B168" s="263"/>
      <c r="C168" s="262"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50">
        <f>'В2.Расчет стоимости часа'!H170</f>
        <v>150569.32500000001</v>
      </c>
      <c r="F168" s="50">
        <f>'В2.Расчет стоимости часа'!P170</f>
        <v>1280.0555340034539</v>
      </c>
      <c r="G168" s="51" t="s">
        <v>195</v>
      </c>
    </row>
    <row r="169" spans="1:7" ht="30" x14ac:dyDescent="0.25">
      <c r="A169" s="257"/>
      <c r="B169" s="263"/>
      <c r="C169" s="264"/>
      <c r="D169" s="11" t="str">
        <f>'В2.Расчет стоимости часа'!C171</f>
        <v xml:space="preserve">        Деятельность грузового воздушного транспорта и космического транспорта</v>
      </c>
      <c r="E169" s="50">
        <f>'В2.Расчет стоимости часа'!H171</f>
        <v>118751.8</v>
      </c>
      <c r="F169" s="50">
        <f>'В2.Расчет стоимости часа'!P171</f>
        <v>1011.5367067374109</v>
      </c>
      <c r="G169" s="51" t="s">
        <v>195</v>
      </c>
    </row>
    <row r="170" spans="1:7" ht="30" x14ac:dyDescent="0.25">
      <c r="A170" s="257"/>
      <c r="B170" s="263"/>
      <c r="C170" s="262"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50">
        <f>'В2.Расчет стоимости часа'!H172</f>
        <v>57317.25</v>
      </c>
      <c r="F170" s="50">
        <f>'В2.Расчет стоимости часа'!P172</f>
        <v>488.08553788547238</v>
      </c>
      <c r="G170" s="51" t="s">
        <v>195</v>
      </c>
    </row>
    <row r="171" spans="1:7" ht="30" x14ac:dyDescent="0.25">
      <c r="A171" s="257"/>
      <c r="B171" s="263"/>
      <c r="C171" s="264"/>
      <c r="D171" s="11" t="str">
        <f>'В2.Расчет стоимости часа'!C173</f>
        <v xml:space="preserve">        Деятельность транспортная вспомогательная</v>
      </c>
      <c r="E171" s="50">
        <f>'В2.Расчет стоимости часа'!H173</f>
        <v>70823.5</v>
      </c>
      <c r="F171" s="50">
        <f>'В2.Расчет стоимости часа'!P173</f>
        <v>602.61846751949645</v>
      </c>
      <c r="G171" s="51" t="s">
        <v>195</v>
      </c>
    </row>
    <row r="172" spans="1:7" ht="30" x14ac:dyDescent="0.25">
      <c r="A172" s="257"/>
      <c r="B172" s="263"/>
      <c r="C172" s="262"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50">
        <f>'В2.Расчет стоимости часа'!H174</f>
        <v>36258.575000000004</v>
      </c>
      <c r="F172" s="50">
        <f>'В2.Расчет стоимости часа'!P174</f>
        <v>310.86563918560608</v>
      </c>
      <c r="G172" s="51" t="s">
        <v>195</v>
      </c>
    </row>
    <row r="173" spans="1:7" ht="30" x14ac:dyDescent="0.25">
      <c r="A173" s="258"/>
      <c r="B173" s="264"/>
      <c r="C173" s="264"/>
      <c r="D173" s="11" t="str">
        <f>'В2.Расчет стоимости часа'!C175</f>
        <v xml:space="preserve">        Деятельность почтовой связи прочая и курьерская деятельность</v>
      </c>
      <c r="E173" s="50">
        <f>'В2.Расчет стоимости часа'!H175</f>
        <v>56761.3</v>
      </c>
      <c r="F173" s="50">
        <f>'В2.Расчет стоимости часа'!P175</f>
        <v>483.65209854612294</v>
      </c>
      <c r="G173" s="51" t="s">
        <v>195</v>
      </c>
    </row>
    <row r="174" spans="1:7" ht="30" x14ac:dyDescent="0.25">
      <c r="A174" s="256">
        <v>10</v>
      </c>
      <c r="B174" s="262" t="str">
        <f>'В2.Расчет стоимости часа'!A176</f>
        <v>ДЕЯТЕЛЬНОСТЬ ГОСТИНИЦ И ПРЕДПРИЯТИЙ ОБЩЕСТВЕННОГО ПИТАНИЯ</v>
      </c>
      <c r="C174" s="262"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50">
        <f>'В2.Расчет стоимости часа'!H176</f>
        <v>53831.875</v>
      </c>
      <c r="F174" s="50">
        <f>'В2.Расчет стоимости часа'!P176</f>
        <v>459.21141066677814</v>
      </c>
      <c r="G174" s="51" t="s">
        <v>195</v>
      </c>
    </row>
    <row r="175" spans="1:7" ht="30" x14ac:dyDescent="0.25">
      <c r="A175" s="257"/>
      <c r="B175" s="263"/>
      <c r="C175" s="263"/>
      <c r="D175" s="11" t="str">
        <f>'В2.Расчет стоимости часа'!C177</f>
        <v xml:space="preserve">        Деятельность по предоставлению мест для краткосрочного проживания</v>
      </c>
      <c r="E175" s="50">
        <f>'В2.Расчет стоимости часа'!H177</f>
        <v>43750.799999999996</v>
      </c>
      <c r="F175" s="50">
        <f>'В2.Расчет стоимости часа'!P177</f>
        <v>375.18095475935826</v>
      </c>
      <c r="G175" s="51" t="s">
        <v>195</v>
      </c>
    </row>
    <row r="176" spans="1:7" ht="60" x14ac:dyDescent="0.25">
      <c r="A176" s="257"/>
      <c r="B176" s="263"/>
      <c r="C176" s="263"/>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50">
        <f>'В2.Расчет стоимости часа'!H178</f>
        <v>25790.199999999997</v>
      </c>
      <c r="F176" s="50">
        <f>'В2.Расчет стоимости часа'!P178</f>
        <v>220.71473514594476</v>
      </c>
      <c r="G176" s="51" t="s">
        <v>195</v>
      </c>
    </row>
    <row r="177" spans="1:7" ht="30" x14ac:dyDescent="0.25">
      <c r="A177" s="257"/>
      <c r="B177" s="263"/>
      <c r="C177" s="264"/>
      <c r="D177" s="11" t="str">
        <f>'В2.Расчет стоимости часа'!C179</f>
        <v xml:space="preserve">        Деятельность по предоставлению прочих мест для временного проживания</v>
      </c>
      <c r="E177" s="50">
        <f>'В2.Расчет стоимости часа'!H179</f>
        <v>44563.975000000006</v>
      </c>
      <c r="F177" s="50">
        <f>'В2.Расчет стоимости часа'!P179</f>
        <v>379.87042593415777</v>
      </c>
      <c r="G177" s="51" t="s">
        <v>195</v>
      </c>
    </row>
    <row r="178" spans="1:7" ht="30" x14ac:dyDescent="0.25">
      <c r="A178" s="257"/>
      <c r="B178" s="263"/>
      <c r="C178" s="262"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50">
        <f>'В2.Расчет стоимости часа'!H180</f>
        <v>35871.25</v>
      </c>
      <c r="F178" s="50">
        <f>'В2.Расчет стоимости часа'!P180</f>
        <v>306.61979835282978</v>
      </c>
      <c r="G178" s="51" t="s">
        <v>195</v>
      </c>
    </row>
    <row r="179" spans="1:7" ht="60" x14ac:dyDescent="0.25">
      <c r="A179" s="257"/>
      <c r="B179" s="263"/>
      <c r="C179" s="263"/>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50">
        <f>'В2.Расчет стоимости часа'!H181</f>
        <v>40383.525000000001</v>
      </c>
      <c r="F179" s="50">
        <f>'В2.Расчет стоимости часа'!P181</f>
        <v>344.17849427250451</v>
      </c>
      <c r="G179" s="51" t="s">
        <v>195</v>
      </c>
    </row>
    <row r="180" spans="1:7" x14ac:dyDescent="0.25">
      <c r="A180" s="258"/>
      <c r="B180" s="264"/>
      <c r="C180" s="264"/>
      <c r="D180" s="11" t="str">
        <f>'В2.Расчет стоимости часа'!C182</f>
        <v xml:space="preserve">        Подача напитков</v>
      </c>
      <c r="E180" s="50">
        <f>'В2.Расчет стоимости часа'!H182</f>
        <v>26667.174999999999</v>
      </c>
      <c r="F180" s="50">
        <f>'В2.Расчет стоимости часа'!P182</f>
        <v>227.29495045677362</v>
      </c>
      <c r="G180" s="51" t="s">
        <v>195</v>
      </c>
    </row>
    <row r="181" spans="1:7" ht="45" x14ac:dyDescent="0.25">
      <c r="A181" s="256">
        <v>11</v>
      </c>
      <c r="B181" s="262" t="str">
        <f>'В2.Расчет стоимости часа'!A183</f>
        <v>ДЕЯТЕЛЬНОСТЬ В ОБЛАСТИ ИНФОРМАЦИИ И СВЯЗИ</v>
      </c>
      <c r="C181" s="262"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50">
        <f>'В2.Расчет стоимости часа'!H183</f>
        <v>58051.425000000003</v>
      </c>
      <c r="F181" s="50">
        <f>'В2.Расчет стоимости часа'!P183</f>
        <v>493.91342065118084</v>
      </c>
      <c r="G181" s="51" t="s">
        <v>195</v>
      </c>
    </row>
    <row r="182" spans="1:7" x14ac:dyDescent="0.25">
      <c r="A182" s="257"/>
      <c r="B182" s="263"/>
      <c r="C182" s="264"/>
      <c r="D182" s="11" t="str">
        <f>'В2.Расчет стоимости часа'!C184</f>
        <v xml:space="preserve">        Издание программного обеспечения</v>
      </c>
      <c r="E182" s="50">
        <f>'В2.Расчет стоимости часа'!H184</f>
        <v>87433.55</v>
      </c>
      <c r="F182" s="50">
        <f>'В2.Расчет стоимости часа'!P184</f>
        <v>742.14205335282975</v>
      </c>
      <c r="G182" s="51" t="s">
        <v>195</v>
      </c>
    </row>
    <row r="183" spans="1:7" ht="30" x14ac:dyDescent="0.25">
      <c r="A183" s="257"/>
      <c r="B183" s="263"/>
      <c r="C183" s="262"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50">
        <f>'В2.Расчет стоимости часа'!H185</f>
        <v>82647.350000000006</v>
      </c>
      <c r="F183" s="50">
        <f>'В2.Расчет стоимости часа'!P185</f>
        <v>701.55557898897064</v>
      </c>
      <c r="G183" s="51" t="s">
        <v>195</v>
      </c>
    </row>
    <row r="184" spans="1:7" ht="30" x14ac:dyDescent="0.25">
      <c r="A184" s="257"/>
      <c r="B184" s="263"/>
      <c r="C184" s="264"/>
      <c r="D184" s="11" t="str">
        <f>'В2.Расчет стоимости часа'!C186</f>
        <v xml:space="preserve">        Деятельность в области звукозаписи и издания музыкальных произведений</v>
      </c>
      <c r="E184" s="50">
        <f>'В2.Расчет стоимости часа'!H186</f>
        <v>94263.475000000006</v>
      </c>
      <c r="F184" s="50">
        <f>'В2.Расчет стоимости часа'!P186</f>
        <v>798.44986633522717</v>
      </c>
      <c r="G184" s="51" t="s">
        <v>195</v>
      </c>
    </row>
    <row r="185" spans="1:7" x14ac:dyDescent="0.25">
      <c r="A185" s="257"/>
      <c r="B185" s="263"/>
      <c r="C185" s="262"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50">
        <f>'В2.Расчет стоимости часа'!H187</f>
        <v>62974.074999999997</v>
      </c>
      <c r="F185" s="50">
        <f>'В2.Расчет стоимости часа'!P187</f>
        <v>535.85858904523172</v>
      </c>
      <c r="G185" s="51" t="s">
        <v>195</v>
      </c>
    </row>
    <row r="186" spans="1:7" ht="30" x14ac:dyDescent="0.25">
      <c r="A186" s="257"/>
      <c r="B186" s="263"/>
      <c r="C186" s="264"/>
      <c r="D186" s="11" t="str">
        <f>'В2.Расчет стоимости часа'!C188</f>
        <v xml:space="preserve">        Деятельность в области телевизионного вещания</v>
      </c>
      <c r="E186" s="50">
        <f>'В2.Расчет стоимости часа'!H188</f>
        <v>92726.55</v>
      </c>
      <c r="F186" s="50">
        <f>'В2.Расчет стоимости часа'!P188</f>
        <v>789.84765307486634</v>
      </c>
      <c r="G186" s="51" t="s">
        <v>195</v>
      </c>
    </row>
    <row r="187" spans="1:7" ht="30" x14ac:dyDescent="0.25">
      <c r="A187" s="257"/>
      <c r="B187" s="263"/>
      <c r="C187" s="262"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50">
        <f>'В2.Расчет стоимости часа'!H189</f>
        <v>82220.55</v>
      </c>
      <c r="F187" s="50">
        <f>'В2.Расчет стоимости часа'!P189</f>
        <v>693.24292655414445</v>
      </c>
      <c r="G187" s="51" t="s">
        <v>195</v>
      </c>
    </row>
    <row r="188" spans="1:7" ht="30" x14ac:dyDescent="0.25">
      <c r="A188" s="257"/>
      <c r="B188" s="263"/>
      <c r="C188" s="263"/>
      <c r="D188" s="11" t="str">
        <f>'В2.Расчет стоимости часа'!C190</f>
        <v xml:space="preserve">        Деятельность в области связи на базе беспроводных технологий</v>
      </c>
      <c r="E188" s="50">
        <f>'В2.Расчет стоимости часа'!H190</f>
        <v>123105.4</v>
      </c>
      <c r="F188" s="50">
        <f>'В2.Расчет стоимости часа'!P190</f>
        <v>1024.8490122164662</v>
      </c>
      <c r="G188" s="51" t="s">
        <v>195</v>
      </c>
    </row>
    <row r="189" spans="1:7" ht="30" x14ac:dyDescent="0.25">
      <c r="A189" s="257"/>
      <c r="B189" s="263"/>
      <c r="C189" s="263"/>
      <c r="D189" s="11" t="str">
        <f>'В2.Расчет стоимости часа'!C191</f>
        <v xml:space="preserve">        Деятельность в области спутниковой связи</v>
      </c>
      <c r="E189" s="50">
        <f>'В2.Расчет стоимости часа'!H191</f>
        <v>115880.45000000001</v>
      </c>
      <c r="F189" s="50">
        <f>'В2.Расчет стоимости часа'!P191</f>
        <v>984.35610314672454</v>
      </c>
      <c r="G189" s="51" t="s">
        <v>195</v>
      </c>
    </row>
    <row r="190" spans="1:7" ht="30" x14ac:dyDescent="0.25">
      <c r="A190" s="257"/>
      <c r="B190" s="263"/>
      <c r="C190" s="264"/>
      <c r="D190" s="11" t="str">
        <f>'В2.Расчет стоимости часа'!C192</f>
        <v xml:space="preserve">        Деятельность в области телекоммуникаций прочая</v>
      </c>
      <c r="E190" s="50">
        <f>'В2.Расчет стоимости часа'!H192</f>
        <v>106064.65</v>
      </c>
      <c r="F190" s="50">
        <f>'В2.Расчет стоимости часа'!P192</f>
        <v>900.09691869875223</v>
      </c>
      <c r="G190" s="51" t="s">
        <v>195</v>
      </c>
    </row>
    <row r="191" spans="1:7" ht="75" x14ac:dyDescent="0.25">
      <c r="A191" s="257"/>
      <c r="B191" s="263"/>
      <c r="C191" s="43"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50">
        <f>'В2.Расчет стоимости часа'!H193</f>
        <v>156797.15</v>
      </c>
      <c r="F191" s="50">
        <f>'В2.Расчет стоимости часа'!P193</f>
        <v>1332.2300345298574</v>
      </c>
      <c r="G191" s="51" t="s">
        <v>195</v>
      </c>
    </row>
    <row r="192" spans="1:7" ht="75" x14ac:dyDescent="0.25">
      <c r="A192" s="257"/>
      <c r="B192" s="263"/>
      <c r="C192" s="262"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50">
        <f>'В2.Расчет стоимости часа'!H194</f>
        <v>114887.69999999998</v>
      </c>
      <c r="F192" s="50">
        <f>'В2.Расчет стоимости часа'!P194</f>
        <v>978.3801883528298</v>
      </c>
      <c r="G192" s="51" t="s">
        <v>195</v>
      </c>
    </row>
    <row r="193" spans="1:7" ht="30" x14ac:dyDescent="0.25">
      <c r="A193" s="258"/>
      <c r="B193" s="264"/>
      <c r="C193" s="264"/>
      <c r="D193" s="11" t="str">
        <f>'В2.Расчет стоимости часа'!C195</f>
        <v xml:space="preserve">        Деятельность в области информационных услуг прочая</v>
      </c>
      <c r="E193" s="50">
        <f>'В2.Расчет стоимости часа'!H195</f>
        <v>85395.6</v>
      </c>
      <c r="F193" s="50">
        <f>'В2.Расчет стоимости часа'!P195</f>
        <v>724.0725405938058</v>
      </c>
      <c r="G193" s="51" t="s">
        <v>195</v>
      </c>
    </row>
    <row r="194" spans="1:7" x14ac:dyDescent="0.25">
      <c r="A194" s="256">
        <v>12</v>
      </c>
      <c r="B194" s="262" t="str">
        <f>'В2.Расчет стоимости часа'!A196</f>
        <v>ДЕЯТЕЛЬНОСТЬ ФИНАНСОВАЯ И СТРАХОВАЯ</v>
      </c>
      <c r="C194" s="262"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50">
        <f>'В2.Расчет стоимости часа'!H196</f>
        <v>157689.42499999999</v>
      </c>
      <c r="F194" s="50">
        <f>'В2.Расчет стоимости часа'!P196</f>
        <v>1330.5288118259805</v>
      </c>
      <c r="G194" s="51" t="s">
        <v>195</v>
      </c>
    </row>
    <row r="195" spans="1:7" x14ac:dyDescent="0.25">
      <c r="A195" s="257"/>
      <c r="B195" s="263"/>
      <c r="C195" s="263"/>
      <c r="D195" s="11" t="str">
        <f>'В2.Расчет стоимости часа'!C197</f>
        <v xml:space="preserve">        Деятельность холдинговых компаний</v>
      </c>
      <c r="E195" s="50">
        <f>'В2.Расчет стоимости часа'!H197</f>
        <v>419781.55</v>
      </c>
      <c r="F195" s="50">
        <f>'В2.Расчет стоимости часа'!P197</f>
        <v>3545.9107247309494</v>
      </c>
      <c r="G195" s="51" t="s">
        <v>195</v>
      </c>
    </row>
    <row r="196" spans="1:7" ht="30" x14ac:dyDescent="0.25">
      <c r="A196" s="257"/>
      <c r="B196" s="263"/>
      <c r="C196" s="263"/>
      <c r="D196" s="11" t="str">
        <f>'В2.Расчет стоимости часа'!C198</f>
        <v xml:space="preserve">        Деятельность инвестиционных фондов и аналогичных финансовых организаций</v>
      </c>
      <c r="E196" s="50">
        <f>'В2.Расчет стоимости часа'!H198</f>
        <v>240604.42499999999</v>
      </c>
      <c r="F196" s="50">
        <f>'В2.Расчет стоимости часа'!P198</f>
        <v>2009.9806046078429</v>
      </c>
      <c r="G196" s="51" t="s">
        <v>195</v>
      </c>
    </row>
    <row r="197" spans="1:7" ht="45" x14ac:dyDescent="0.25">
      <c r="A197" s="257"/>
      <c r="B197" s="263"/>
      <c r="C197" s="264"/>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50">
        <f>'В2.Расчет стоимости часа'!H199</f>
        <v>133937.625</v>
      </c>
      <c r="F197" s="50">
        <f>'В2.Расчет стоимости часа'!P199</f>
        <v>1135.1472393114975</v>
      </c>
      <c r="G197" s="51" t="s">
        <v>195</v>
      </c>
    </row>
    <row r="198" spans="1:7" x14ac:dyDescent="0.25">
      <c r="A198" s="257"/>
      <c r="B198" s="263"/>
      <c r="C198" s="262"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50">
        <f>'В2.Расчет стоимости часа'!H200</f>
        <v>132229.29999999999</v>
      </c>
      <c r="F198" s="50">
        <f>'В2.Расчет стоимости часа'!P200</f>
        <v>1106.7807412371881</v>
      </c>
      <c r="G198" s="51" t="s">
        <v>195</v>
      </c>
    </row>
    <row r="199" spans="1:7" x14ac:dyDescent="0.25">
      <c r="A199" s="257"/>
      <c r="B199" s="263"/>
      <c r="C199" s="263"/>
      <c r="D199" s="11" t="str">
        <f>'В2.Расчет стоимости часа'!C201</f>
        <v xml:space="preserve">        Перестрахование</v>
      </c>
      <c r="E199" s="50">
        <f>'В2.Расчет стоимости часа'!H201</f>
        <v>521487.05000000005</v>
      </c>
      <c r="F199" s="50">
        <f>'В2.Расчет стоимости часа'!P201</f>
        <v>4311.5615272370769</v>
      </c>
      <c r="G199" s="51" t="s">
        <v>195</v>
      </c>
    </row>
    <row r="200" spans="1:7" ht="30" x14ac:dyDescent="0.25">
      <c r="A200" s="257"/>
      <c r="B200" s="263"/>
      <c r="C200" s="264"/>
      <c r="D200" s="11" t="str">
        <f>'В2.Расчет стоимости часа'!C202</f>
        <v xml:space="preserve">        Деятельность негосударственных пенсионных фондов</v>
      </c>
      <c r="E200" s="50">
        <f>'В2.Расчет стоимости часа'!H202</f>
        <v>200920.7</v>
      </c>
      <c r="F200" s="50">
        <f>'В2.Расчет стоимости часа'!P202</f>
        <v>1670.508640161542</v>
      </c>
      <c r="G200" s="51" t="s">
        <v>195</v>
      </c>
    </row>
    <row r="201" spans="1:7" ht="45" x14ac:dyDescent="0.25">
      <c r="A201" s="257"/>
      <c r="B201" s="263"/>
      <c r="C201" s="262"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50">
        <f>'В2.Расчет стоимости часа'!H203</f>
        <v>221110.97499999998</v>
      </c>
      <c r="F201" s="50">
        <f>'В2.Расчет стоимости часа'!P203</f>
        <v>1809.2082633840243</v>
      </c>
      <c r="G201" s="51" t="s">
        <v>195</v>
      </c>
    </row>
    <row r="202" spans="1:7" ht="30" x14ac:dyDescent="0.25">
      <c r="A202" s="257"/>
      <c r="B202" s="263"/>
      <c r="C202" s="263"/>
      <c r="D202" s="11" t="str">
        <f>'В2.Расчет стоимости часа'!C204</f>
        <v xml:space="preserve">        Деятельность вспомогательная в сфере страхования и пенсионного обеспечения</v>
      </c>
      <c r="E202" s="50">
        <f>'В2.Расчет стоимости часа'!H204</f>
        <v>99344.175000000003</v>
      </c>
      <c r="F202" s="50">
        <f>'В2.Расчет стоимости часа'!P204</f>
        <v>842.37225720922459</v>
      </c>
      <c r="G202" s="51" t="s">
        <v>195</v>
      </c>
    </row>
    <row r="203" spans="1:7" x14ac:dyDescent="0.25">
      <c r="A203" s="258"/>
      <c r="B203" s="264"/>
      <c r="C203" s="264"/>
      <c r="D203" s="11" t="str">
        <f>'В2.Расчет стоимости часа'!C205</f>
        <v xml:space="preserve">        Деятельность по управлению фондами</v>
      </c>
      <c r="E203" s="50">
        <f>'В2.Расчет стоимости часа'!H205</f>
        <v>356788.65</v>
      </c>
      <c r="F203" s="50">
        <f>'В2.Расчет стоимости часа'!P205</f>
        <v>3028.9356596618763</v>
      </c>
      <c r="G203" s="51" t="s">
        <v>195</v>
      </c>
    </row>
    <row r="204" spans="1:7" ht="30" x14ac:dyDescent="0.25">
      <c r="A204" s="256">
        <v>13</v>
      </c>
      <c r="B204" s="262" t="str">
        <f>'В2.Расчет стоимости часа'!A206</f>
        <v>ДЕЯТЕЛЬНОСТЬ ПО ОПЕРАЦИЯМ С НЕДВИЖИМЫМ ИМУЩЕСТВОМ</v>
      </c>
      <c r="C204" s="262"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50">
        <f>'В2.Расчет стоимости часа'!H206</f>
        <v>65006.75</v>
      </c>
      <c r="F204" s="50">
        <f>'В2.Расчет стоимости часа'!P206</f>
        <v>551.3126349643494</v>
      </c>
      <c r="G204" s="51" t="s">
        <v>195</v>
      </c>
    </row>
    <row r="205" spans="1:7" ht="30" x14ac:dyDescent="0.25">
      <c r="A205" s="257"/>
      <c r="B205" s="263"/>
      <c r="C205" s="263"/>
      <c r="D205" s="11" t="str">
        <f>'В2.Расчет стоимости часа'!C207</f>
        <v xml:space="preserve">        Аренда и управление собственным или арендованным недвижимым имуществом</v>
      </c>
      <c r="E205" s="50">
        <f>'В2.Расчет стоимости часа'!H207</f>
        <v>55653.2</v>
      </c>
      <c r="F205" s="50">
        <f>'В2.Расчет стоимости часа'!P207</f>
        <v>474.13458866588678</v>
      </c>
      <c r="G205" s="51" t="s">
        <v>195</v>
      </c>
    </row>
    <row r="206" spans="1:7" ht="30" x14ac:dyDescent="0.25">
      <c r="A206" s="258"/>
      <c r="B206" s="264"/>
      <c r="C206" s="264"/>
      <c r="D206" s="11" t="str">
        <f>'В2.Расчет стоимости часа'!C208</f>
        <v xml:space="preserve">        Операции с недвижимым имуществом за вознаграждение или на договорной основе</v>
      </c>
      <c r="E206" s="50">
        <f>'В2.Расчет стоимости часа'!H208</f>
        <v>47735.175000000003</v>
      </c>
      <c r="F206" s="50">
        <f>'В2.Расчет стоимости часа'!P208</f>
        <v>406.03122380960349</v>
      </c>
      <c r="G206" s="51" t="s">
        <v>195</v>
      </c>
    </row>
    <row r="207" spans="1:7" x14ac:dyDescent="0.25">
      <c r="A207" s="256">
        <v>14</v>
      </c>
      <c r="B207" s="262" t="str">
        <f>'В2.Расчет стоимости часа'!A209</f>
        <v>ДЕЯТЕЛЬНОСТЬ ПРОФЕССИОНАЛЬНАЯ, НАУЧНАЯ И ТЕХНИЧЕСКАЯ</v>
      </c>
      <c r="C207" s="262"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50">
        <f>'В2.Расчет стоимости часа'!H209</f>
        <v>58610.575000000004</v>
      </c>
      <c r="F207" s="50">
        <f>'В2.Расчет стоимости часа'!P209</f>
        <v>496.48463058767817</v>
      </c>
      <c r="G207" s="51" t="s">
        <v>195</v>
      </c>
    </row>
    <row r="208" spans="1:7" ht="60" x14ac:dyDescent="0.25">
      <c r="A208" s="257"/>
      <c r="B208" s="263"/>
      <c r="C208" s="264"/>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50">
        <f>'В2.Расчет стоимости часа'!H210</f>
        <v>62612.224999999999</v>
      </c>
      <c r="F208" s="50">
        <f>'В2.Расчет стоимости часа'!P210</f>
        <v>534.41386488636363</v>
      </c>
      <c r="G208" s="51" t="s">
        <v>195</v>
      </c>
    </row>
    <row r="209" spans="1:7" x14ac:dyDescent="0.25">
      <c r="A209" s="257"/>
      <c r="B209" s="263"/>
      <c r="C209" s="262"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50">
        <f>'В2.Расчет стоимости часа'!H211</f>
        <v>285520.3</v>
      </c>
      <c r="F209" s="50">
        <f>'В2.Расчет стоимости часа'!P211</f>
        <v>2392.6923240067958</v>
      </c>
      <c r="G209" s="51" t="s">
        <v>195</v>
      </c>
    </row>
    <row r="210" spans="1:7" ht="30" x14ac:dyDescent="0.25">
      <c r="A210" s="257"/>
      <c r="B210" s="263"/>
      <c r="C210" s="264"/>
      <c r="D210" s="11" t="str">
        <f>'В2.Расчет стоимости часа'!C212</f>
        <v xml:space="preserve">        Консультирование по вопросам управления</v>
      </c>
      <c r="E210" s="50">
        <f>'В2.Расчет стоимости часа'!H212</f>
        <v>140393.27500000002</v>
      </c>
      <c r="F210" s="50">
        <f>'В2.Расчет стоимости часа'!P212</f>
        <v>1186.4215105269609</v>
      </c>
      <c r="G210" s="51" t="s">
        <v>195</v>
      </c>
    </row>
    <row r="211" spans="1:7" ht="45" x14ac:dyDescent="0.25">
      <c r="A211" s="257"/>
      <c r="B211" s="263"/>
      <c r="C211" s="262"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50">
        <f>'В2.Расчет стоимости часа'!H213</f>
        <v>96543.075000000012</v>
      </c>
      <c r="F211" s="50">
        <f>'В2.Расчет стоимости часа'!P213</f>
        <v>819.52296273952766</v>
      </c>
      <c r="G211" s="51" t="s">
        <v>195</v>
      </c>
    </row>
    <row r="212" spans="1:7" ht="30" x14ac:dyDescent="0.25">
      <c r="A212" s="257"/>
      <c r="B212" s="263"/>
      <c r="C212" s="264"/>
      <c r="D212" s="11" t="str">
        <f>'В2.Расчет стоимости часа'!C214</f>
        <v xml:space="preserve">        Технические испытания, исследования, анализ и сертификация</v>
      </c>
      <c r="E212" s="50">
        <f>'В2.Расчет стоимости часа'!H214</f>
        <v>81705.850000000006</v>
      </c>
      <c r="F212" s="50">
        <f>'В2.Расчет стоимости часа'!P214</f>
        <v>692.20423995320857</v>
      </c>
      <c r="G212" s="51" t="s">
        <v>195</v>
      </c>
    </row>
    <row r="213" spans="1:7" ht="30" x14ac:dyDescent="0.25">
      <c r="A213" s="257"/>
      <c r="B213" s="263"/>
      <c r="C213" s="262"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50">
        <f>'В2.Расчет стоимости часа'!H215</f>
        <v>106347.47500000001</v>
      </c>
      <c r="F213" s="50">
        <f>'В2.Расчет стоимости часа'!P215</f>
        <v>902.67309417836452</v>
      </c>
      <c r="G213" s="51" t="s">
        <v>195</v>
      </c>
    </row>
    <row r="214" spans="1:7" ht="30" x14ac:dyDescent="0.25">
      <c r="A214" s="257"/>
      <c r="B214" s="263"/>
      <c r="C214" s="264"/>
      <c r="D214" s="11" t="str">
        <f>'В2.Расчет стоимости часа'!C216</f>
        <v xml:space="preserve">        Научные исследования и разработки в области общественных и гуманитарных наук</v>
      </c>
      <c r="E214" s="50">
        <f>'В2.Расчет стоимости часа'!H216</f>
        <v>95911.950000000012</v>
      </c>
      <c r="F214" s="50">
        <f>'В2.Расчет стоимости часа'!P216</f>
        <v>806.89993034536553</v>
      </c>
      <c r="G214" s="51" t="s">
        <v>195</v>
      </c>
    </row>
    <row r="215" spans="1:7" x14ac:dyDescent="0.25">
      <c r="A215" s="257"/>
      <c r="B215" s="263"/>
      <c r="C215" s="262"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50">
        <f>'В2.Расчет стоимости часа'!H217</f>
        <v>86855.75</v>
      </c>
      <c r="F215" s="50">
        <f>'В2.Расчет стоимости часа'!P217</f>
        <v>734.23647548741076</v>
      </c>
      <c r="G215" s="51" t="s">
        <v>195</v>
      </c>
    </row>
    <row r="216" spans="1:7" ht="30" x14ac:dyDescent="0.25">
      <c r="A216" s="257"/>
      <c r="B216" s="263"/>
      <c r="C216" s="264"/>
      <c r="D216" s="11" t="str">
        <f>'В2.Расчет стоимости часа'!C218</f>
        <v xml:space="preserve">        Исследование конъюнктуры рынка и изучение общественного мнения</v>
      </c>
      <c r="E216" s="50">
        <f>'В2.Расчет стоимости часа'!H218</f>
        <v>155164.32500000001</v>
      </c>
      <c r="F216" s="50">
        <f>'В2.Расчет стоимости часа'!P218</f>
        <v>1312.8276912589126</v>
      </c>
      <c r="G216" s="51" t="s">
        <v>195</v>
      </c>
    </row>
    <row r="217" spans="1:7" ht="30" x14ac:dyDescent="0.25">
      <c r="A217" s="257"/>
      <c r="B217" s="263"/>
      <c r="C217" s="262"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50">
        <f>'В2.Расчет стоимости часа'!H219</f>
        <v>80071.774999999994</v>
      </c>
      <c r="F217" s="50">
        <f>'В2.Расчет стоимости часа'!P219</f>
        <v>678.27863072972377</v>
      </c>
      <c r="G217" s="51" t="s">
        <v>195</v>
      </c>
    </row>
    <row r="218" spans="1:7" x14ac:dyDescent="0.25">
      <c r="A218" s="257"/>
      <c r="B218" s="263"/>
      <c r="C218" s="263"/>
      <c r="D218" s="11" t="str">
        <f>'В2.Расчет стоимости часа'!C220</f>
        <v xml:space="preserve">        Деятельность в области фотографии</v>
      </c>
      <c r="E218" s="50">
        <f>'В2.Расчет стоимости часа'!H220</f>
        <v>26376.325000000001</v>
      </c>
      <c r="F218" s="50">
        <f>'В2.Расчет стоимости часа'!P220</f>
        <v>225.06917630737524</v>
      </c>
      <c r="G218" s="51" t="s">
        <v>195</v>
      </c>
    </row>
    <row r="219" spans="1:7" ht="30" x14ac:dyDescent="0.25">
      <c r="A219" s="257"/>
      <c r="B219" s="263"/>
      <c r="C219" s="263"/>
      <c r="D219" s="11" t="str">
        <f>'В2.Расчет стоимости часа'!C221</f>
        <v xml:space="preserve">        Деятельность по письменному и устному переводу</v>
      </c>
      <c r="E219" s="50">
        <f>'В2.Расчет стоимости часа'!H221</f>
        <v>35566</v>
      </c>
      <c r="F219" s="50">
        <f>'В2.Расчет стоимости часа'!P221</f>
        <v>304.01731742535651</v>
      </c>
      <c r="G219" s="51" t="s">
        <v>195</v>
      </c>
    </row>
    <row r="220" spans="1:7" ht="45" x14ac:dyDescent="0.25">
      <c r="A220" s="257"/>
      <c r="B220" s="263"/>
      <c r="C220" s="264"/>
      <c r="D220" s="11" t="str">
        <f>'В2.Расчет стоимости часа'!C222</f>
        <v xml:space="preserve">        Деятельность профессиональная, научная и техническая прочая, не включенная в другие группировки</v>
      </c>
      <c r="E220" s="50">
        <f>'В2.Расчет стоимости часа'!H222</f>
        <v>84586.7</v>
      </c>
      <c r="F220" s="50">
        <f>'В2.Расчет стоимости часа'!P222</f>
        <v>718.34518484291459</v>
      </c>
      <c r="G220" s="51" t="s">
        <v>195</v>
      </c>
    </row>
    <row r="221" spans="1:7" x14ac:dyDescent="0.25">
      <c r="A221" s="258"/>
      <c r="B221" s="264"/>
      <c r="C221" s="43" t="str">
        <f>'В2.Расчет стоимости часа'!B223</f>
        <v xml:space="preserve">    Деятельность ветеринарная</v>
      </c>
      <c r="D221" s="11" t="str">
        <f>'В2.Расчет стоимости часа'!C223</f>
        <v xml:space="preserve">        Деятельность ветеринарная</v>
      </c>
      <c r="E221" s="50">
        <f>'В2.Расчет стоимости часа'!H223</f>
        <v>40641.424999999996</v>
      </c>
      <c r="F221" s="50">
        <f>'В2.Расчет стоимости часа'!P223</f>
        <v>346.07841594195639</v>
      </c>
      <c r="G221" s="51" t="s">
        <v>195</v>
      </c>
    </row>
    <row r="222" spans="1:7" ht="30" x14ac:dyDescent="0.25">
      <c r="A222" s="256">
        <v>15</v>
      </c>
      <c r="B222" s="262" t="str">
        <f>'В2.Расчет стоимости часа'!A224</f>
        <v>ДЕЯТЕЛЬНОСТЬ АДМИНИСТРАТИВНАЯ И СОПУТСТВУЮЩИЕ ДОПОЛНИТЕЛЬНЫЕ УСЛУГИ</v>
      </c>
      <c r="C222" s="262"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50">
        <f>'В2.Расчет стоимости часа'!H224</f>
        <v>69901.799999999988</v>
      </c>
      <c r="F222" s="50">
        <f>'В2.Расчет стоимости часа'!P224</f>
        <v>593.9130936775847</v>
      </c>
      <c r="G222" s="51" t="s">
        <v>195</v>
      </c>
    </row>
    <row r="223" spans="1:7" ht="45" x14ac:dyDescent="0.25">
      <c r="A223" s="257"/>
      <c r="B223" s="263"/>
      <c r="C223" s="263"/>
      <c r="D223" s="11" t="str">
        <f>'В2.Расчет стоимости часа'!C225</f>
        <v xml:space="preserve">        Прокат и аренда предметов личного пользования и хозяйственно-бытового назначения</v>
      </c>
      <c r="E223" s="50">
        <f>'В2.Расчет стоимости часа'!H225</f>
        <v>70666.574999999997</v>
      </c>
      <c r="F223" s="50">
        <f>'В2.Расчет стоимости часа'!P225</f>
        <v>598.64680700868985</v>
      </c>
      <c r="G223" s="51" t="s">
        <v>195</v>
      </c>
    </row>
    <row r="224" spans="1:7" ht="30" x14ac:dyDescent="0.25">
      <c r="A224" s="257"/>
      <c r="B224" s="263"/>
      <c r="C224" s="263"/>
      <c r="D224" s="11" t="str">
        <f>'В2.Расчет стоимости часа'!C226</f>
        <v xml:space="preserve">        Аренда и лизинг прочих машин и оборудования и материальных средств</v>
      </c>
      <c r="E224" s="50">
        <f>'В2.Расчет стоимости часа'!H226</f>
        <v>72743.425000000003</v>
      </c>
      <c r="F224" s="50">
        <f>'В2.Расчет стоимости часа'!P226</f>
        <v>620.93114333221922</v>
      </c>
      <c r="G224" s="51" t="s">
        <v>195</v>
      </c>
    </row>
    <row r="225" spans="1:7" ht="45" x14ac:dyDescent="0.25">
      <c r="A225" s="257"/>
      <c r="B225" s="263"/>
      <c r="C225" s="264"/>
      <c r="D225" s="11" t="str">
        <f>'В2.Расчет стоимости часа'!C227</f>
        <v xml:space="preserve">        Аренда интеллектуальной собственности и подобной продукции, кроме авторских прав</v>
      </c>
      <c r="E225" s="50">
        <f>'В2.Расчет стоимости часа'!H227</f>
        <v>63497.799999999996</v>
      </c>
      <c r="F225" s="50">
        <f>'В2.Расчет стоимости часа'!P227</f>
        <v>540.2464379562166</v>
      </c>
      <c r="G225" s="51" t="s">
        <v>195</v>
      </c>
    </row>
    <row r="226" spans="1:7" ht="30" x14ac:dyDescent="0.25">
      <c r="A226" s="257"/>
      <c r="B226" s="263"/>
      <c r="C226" s="262"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50">
        <f>'В2.Расчет стоимости часа'!H228</f>
        <v>41904.850000000006</v>
      </c>
      <c r="F226" s="50">
        <f>'В2.Расчет стоимости часа'!P228</f>
        <v>354.11731245710786</v>
      </c>
      <c r="G226" s="51" t="s">
        <v>195</v>
      </c>
    </row>
    <row r="227" spans="1:7" ht="30" x14ac:dyDescent="0.25">
      <c r="A227" s="257"/>
      <c r="B227" s="263"/>
      <c r="C227" s="263"/>
      <c r="D227" s="11" t="str">
        <f>'В2.Расчет стоимости часа'!C229</f>
        <v xml:space="preserve">        Деятельность агентств по временному трудоустройству</v>
      </c>
      <c r="E227" s="50">
        <f>'В2.Расчет стоимости часа'!H229</f>
        <v>41177.425000000003</v>
      </c>
      <c r="F227" s="50">
        <f>'В2.Расчет стоимости часа'!P229</f>
        <v>350.12553967747323</v>
      </c>
      <c r="G227" s="51" t="s">
        <v>195</v>
      </c>
    </row>
    <row r="228" spans="1:7" ht="30" x14ac:dyDescent="0.25">
      <c r="A228" s="257"/>
      <c r="B228" s="263"/>
      <c r="C228" s="264"/>
      <c r="D228" s="11" t="str">
        <f>'В2.Расчет стоимости часа'!C230</f>
        <v xml:space="preserve">        Деятельность по подбору персонала прочая</v>
      </c>
      <c r="E228" s="50">
        <f>'В2.Расчет стоимости часа'!H230</f>
        <v>70712.3</v>
      </c>
      <c r="F228" s="50">
        <f>'В2.Расчет стоимости часа'!P230</f>
        <v>607.65566632631476</v>
      </c>
      <c r="G228" s="51" t="s">
        <v>195</v>
      </c>
    </row>
    <row r="229" spans="1:7" ht="30" x14ac:dyDescent="0.25">
      <c r="A229" s="257"/>
      <c r="B229" s="263"/>
      <c r="C229" s="262"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50">
        <f>'В2.Расчет стоимости часа'!H231</f>
        <v>44401.375</v>
      </c>
      <c r="F229" s="50">
        <f>'В2.Расчет стоимости часа'!P231</f>
        <v>376.06042885193847</v>
      </c>
      <c r="G229" s="51" t="s">
        <v>195</v>
      </c>
    </row>
    <row r="230" spans="1:7" ht="30" x14ac:dyDescent="0.25">
      <c r="A230" s="257"/>
      <c r="B230" s="263"/>
      <c r="C230" s="264"/>
      <c r="D230" s="11" t="str">
        <f>'В2.Расчет стоимости часа'!C232</f>
        <v xml:space="preserve">        Услуги по бронированию прочие и сопутствующая деятельность</v>
      </c>
      <c r="E230" s="50">
        <f>'В2.Расчет стоимости часа'!H232</f>
        <v>71107.799999999988</v>
      </c>
      <c r="F230" s="50">
        <f>'В2.Расчет стоимости часа'!P232</f>
        <v>604.45185388480388</v>
      </c>
      <c r="G230" s="51" t="s">
        <v>195</v>
      </c>
    </row>
    <row r="231" spans="1:7" ht="30" x14ac:dyDescent="0.25">
      <c r="A231" s="257"/>
      <c r="B231" s="263"/>
      <c r="C231" s="262"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50">
        <f>'В2.Расчет стоимости часа'!H233</f>
        <v>40652.724999999999</v>
      </c>
      <c r="F231" s="50">
        <f>'В2.Расчет стоимости часа'!P233</f>
        <v>347.55641186274511</v>
      </c>
      <c r="G231" s="51" t="s">
        <v>195</v>
      </c>
    </row>
    <row r="232" spans="1:7" ht="30" x14ac:dyDescent="0.25">
      <c r="A232" s="257"/>
      <c r="B232" s="263"/>
      <c r="C232" s="263"/>
      <c r="D232" s="11" t="str">
        <f>'В2.Расчет стоимости часа'!C234</f>
        <v xml:space="preserve">        Деятельность систем обеспечения безопасности</v>
      </c>
      <c r="E232" s="50">
        <f>'В2.Расчет стоимости часа'!H234</f>
        <v>54182.574999999997</v>
      </c>
      <c r="F232" s="50">
        <f>'В2.Расчет стоимости часа'!P234</f>
        <v>461.35044815619426</v>
      </c>
      <c r="G232" s="51" t="s">
        <v>195</v>
      </c>
    </row>
    <row r="233" spans="1:7" x14ac:dyDescent="0.25">
      <c r="A233" s="257"/>
      <c r="B233" s="263"/>
      <c r="C233" s="264"/>
      <c r="D233" s="11" t="str">
        <f>'В2.Расчет стоимости часа'!C235</f>
        <v xml:space="preserve">        Деятельность по расследованию</v>
      </c>
      <c r="E233" s="50">
        <f>'В2.Расчет стоимости часа'!H235</f>
        <v>48870.875</v>
      </c>
      <c r="F233" s="50">
        <f>'В2.Расчет стоимости часа'!P235</f>
        <v>416.21771016711227</v>
      </c>
      <c r="G233" s="51" t="s">
        <v>195</v>
      </c>
    </row>
    <row r="234" spans="1:7" ht="30" x14ac:dyDescent="0.25">
      <c r="A234" s="257"/>
      <c r="B234" s="263"/>
      <c r="C234" s="262"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50">
        <f>'В2.Расчет стоимости часа'!H236</f>
        <v>36173.724999999999</v>
      </c>
      <c r="F234" s="50">
        <f>'В2.Расчет стоимости часа'!P236</f>
        <v>307.76633704823979</v>
      </c>
      <c r="G234" s="51" t="s">
        <v>195</v>
      </c>
    </row>
    <row r="235" spans="1:7" x14ac:dyDescent="0.25">
      <c r="A235" s="257"/>
      <c r="B235" s="263"/>
      <c r="C235" s="263"/>
      <c r="D235" s="11" t="str">
        <f>'В2.Расчет стоимости часа'!C237</f>
        <v xml:space="preserve">        Деятельность по чистке и уборке</v>
      </c>
      <c r="E235" s="50">
        <f>'В2.Расчет стоимости часа'!H237</f>
        <v>42648.950000000004</v>
      </c>
      <c r="F235" s="50">
        <f>'В2.Расчет стоимости часа'!P237</f>
        <v>363.84843703097147</v>
      </c>
      <c r="G235" s="51" t="s">
        <v>195</v>
      </c>
    </row>
    <row r="236" spans="1:7" ht="30" x14ac:dyDescent="0.25">
      <c r="A236" s="257"/>
      <c r="B236" s="263"/>
      <c r="C236" s="264"/>
      <c r="D236" s="11" t="str">
        <f>'В2.Расчет стоимости часа'!C238</f>
        <v xml:space="preserve">        Предоставление услуг по благоустройству ландшафта</v>
      </c>
      <c r="E236" s="50">
        <f>'В2.Расчет стоимости часа'!H238</f>
        <v>41858.6</v>
      </c>
      <c r="F236" s="50">
        <f>'В2.Расчет стоимости часа'!P238</f>
        <v>357.31553876838228</v>
      </c>
      <c r="G236" s="51" t="s">
        <v>195</v>
      </c>
    </row>
    <row r="237" spans="1:7" ht="60" x14ac:dyDescent="0.25">
      <c r="A237" s="257"/>
      <c r="B237" s="263"/>
      <c r="C237" s="262"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50">
        <f>'В2.Расчет стоимости часа'!H239</f>
        <v>72443.649999999994</v>
      </c>
      <c r="F237" s="50">
        <f>'В2.Расчет стоимости часа'!P239</f>
        <v>614.42823306261141</v>
      </c>
      <c r="G237" s="51" t="s">
        <v>195</v>
      </c>
    </row>
    <row r="238" spans="1:7" ht="30" x14ac:dyDescent="0.25">
      <c r="A238" s="257"/>
      <c r="B238" s="263"/>
      <c r="C238" s="263"/>
      <c r="D238" s="11" t="str">
        <f>'В2.Расчет стоимости часа'!C240</f>
        <v xml:space="preserve">        Деятельность центров обработки телефонных вызовов</v>
      </c>
      <c r="E238" s="50">
        <f>'В2.Расчет стоимости часа'!H240</f>
        <v>36511.274999999994</v>
      </c>
      <c r="F238" s="50">
        <f>'В2.Расчет стоимости часа'!P240</f>
        <v>310.73368730225042</v>
      </c>
      <c r="G238" s="51" t="s">
        <v>195</v>
      </c>
    </row>
    <row r="239" spans="1:7" ht="30" x14ac:dyDescent="0.25">
      <c r="A239" s="257"/>
      <c r="B239" s="263"/>
      <c r="C239" s="263"/>
      <c r="D239" s="11" t="str">
        <f>'В2.Расчет стоимости часа'!C241</f>
        <v xml:space="preserve">        Деятельность по организации конференций и выставок</v>
      </c>
      <c r="E239" s="50">
        <f>'В2.Расчет стоимости часа'!H241</f>
        <v>95994.45</v>
      </c>
      <c r="F239" s="50">
        <f>'В2.Расчет стоимости часа'!P241</f>
        <v>819.05729321412662</v>
      </c>
      <c r="G239" s="51" t="s">
        <v>195</v>
      </c>
    </row>
    <row r="240" spans="1:7" ht="45" x14ac:dyDescent="0.25">
      <c r="A240" s="258"/>
      <c r="B240" s="264"/>
      <c r="C240" s="264"/>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50">
        <f>'В2.Расчет стоимости часа'!H242</f>
        <v>69637.025000000009</v>
      </c>
      <c r="F240" s="50">
        <f>'В2.Расчет стоимости часа'!P242</f>
        <v>594.12070920120311</v>
      </c>
      <c r="G240" s="51" t="s">
        <v>195</v>
      </c>
    </row>
    <row r="241" spans="1:7" ht="60" x14ac:dyDescent="0.25">
      <c r="A241" s="256">
        <v>16</v>
      </c>
      <c r="B241" s="262" t="str">
        <f>'В2.Расчет стоимости часа'!A243</f>
        <v>ГОСУДАРСТВЕННОЕ УПРАВЛЕНИЕ И ОБЕСПЕЧЕНИЕ ВОЕННОЙ БЕЗОПАСНОСТИ; СОЦИАЛЬНОЕ ОБЕСПЕЧЕНИЕ</v>
      </c>
      <c r="C241" s="262"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50">
        <f>'В2.Расчет стоимости часа'!H243</f>
        <v>69425.625</v>
      </c>
      <c r="F241" s="50">
        <f>'В2.Расчет стоимости часа'!P243</f>
        <v>588.26349299632352</v>
      </c>
      <c r="G241" s="51" t="s">
        <v>195</v>
      </c>
    </row>
    <row r="242" spans="1:7" ht="30" x14ac:dyDescent="0.25">
      <c r="A242" s="257"/>
      <c r="B242" s="263"/>
      <c r="C242" s="263"/>
      <c r="D242" s="11" t="str">
        <f>'В2.Расчет стоимости часа'!C244</f>
        <v xml:space="preserve">        Предоставление государственных услуг обществу</v>
      </c>
      <c r="E242" s="50">
        <f>'В2.Расчет стоимости часа'!H244</f>
        <v>59026.15</v>
      </c>
      <c r="F242" s="50">
        <f>'В2.Расчет стоимости часа'!P244</f>
        <v>502.39613390207222</v>
      </c>
      <c r="G242" s="51" t="s">
        <v>195</v>
      </c>
    </row>
    <row r="243" spans="1:7" ht="30" x14ac:dyDescent="0.25">
      <c r="A243" s="258"/>
      <c r="B243" s="264"/>
      <c r="C243" s="264"/>
      <c r="D243" s="11" t="str">
        <f>'В2.Расчет стоимости часа'!C245</f>
        <v xml:space="preserve">        Деятельность в области обязательного социального обеспечения</v>
      </c>
      <c r="E243" s="50">
        <f>'В2.Расчет стоимости часа'!H245</f>
        <v>52664.575000000004</v>
      </c>
      <c r="F243" s="50">
        <f>'В2.Расчет стоимости часа'!P245</f>
        <v>439.49634539828435</v>
      </c>
      <c r="G243" s="51" t="s">
        <v>195</v>
      </c>
    </row>
    <row r="244" spans="1:7" x14ac:dyDescent="0.25">
      <c r="A244" s="256">
        <v>17</v>
      </c>
      <c r="B244" s="262" t="str">
        <f>'В2.Расчет стоимости часа'!A246</f>
        <v>ОБРАЗОВАНИЕ</v>
      </c>
      <c r="C244" s="262" t="str">
        <f>'В2.Расчет стоимости часа'!B246</f>
        <v xml:space="preserve">    Образование</v>
      </c>
      <c r="D244" s="11" t="str">
        <f>'В2.Расчет стоимости часа'!C246</f>
        <v xml:space="preserve">        Образование общее</v>
      </c>
      <c r="E244" s="50">
        <f>'В2.Расчет стоимости часа'!H246</f>
        <v>44459.6</v>
      </c>
      <c r="F244" s="50">
        <f>'В2.Расчет стоимости часа'!P246</f>
        <v>378.76178245933608</v>
      </c>
      <c r="G244" s="51" t="s">
        <v>195</v>
      </c>
    </row>
    <row r="245" spans="1:7" x14ac:dyDescent="0.25">
      <c r="A245" s="257"/>
      <c r="B245" s="263"/>
      <c r="C245" s="263"/>
      <c r="D245" s="11" t="str">
        <f>'В2.Расчет стоимости часа'!C247</f>
        <v xml:space="preserve">        Образование профессиональное</v>
      </c>
      <c r="E245" s="50">
        <f>'В2.Расчет стоимости часа'!H247</f>
        <v>68927.850000000006</v>
      </c>
      <c r="F245" s="50">
        <f>'В2.Расчет стоимости часа'!P247</f>
        <v>584.99687505904626</v>
      </c>
      <c r="G245" s="51" t="s">
        <v>195</v>
      </c>
    </row>
    <row r="246" spans="1:7" x14ac:dyDescent="0.25">
      <c r="A246" s="257"/>
      <c r="B246" s="263"/>
      <c r="C246" s="263"/>
      <c r="D246" s="11" t="str">
        <f>'В2.Расчет стоимости часа'!C248</f>
        <v xml:space="preserve">        Обучение профессиональное</v>
      </c>
      <c r="E246" s="50">
        <f>'В2.Расчет стоимости часа'!H248</f>
        <v>52823.200000000004</v>
      </c>
      <c r="F246" s="50">
        <f>'В2.Расчет стоимости часа'!P248</f>
        <v>448.01853507352945</v>
      </c>
      <c r="G246" s="51" t="s">
        <v>195</v>
      </c>
    </row>
    <row r="247" spans="1:7" x14ac:dyDescent="0.25">
      <c r="A247" s="258"/>
      <c r="B247" s="264"/>
      <c r="C247" s="264"/>
      <c r="D247" s="11" t="str">
        <f>'В2.Расчет стоимости часа'!C249</f>
        <v xml:space="preserve">        Образование дополнительное</v>
      </c>
      <c r="E247" s="50">
        <f>'В2.Расчет стоимости часа'!H249</f>
        <v>50866.95</v>
      </c>
      <c r="F247" s="50">
        <f>'В2.Расчет стоимости часа'!P249</f>
        <v>432.49995619262478</v>
      </c>
      <c r="G247" s="51" t="s">
        <v>195</v>
      </c>
    </row>
    <row r="248" spans="1:7" x14ac:dyDescent="0.25">
      <c r="A248" s="256">
        <v>18</v>
      </c>
      <c r="B248" s="262" t="str">
        <f>'В2.Расчет стоимости часа'!A250</f>
        <v>ДЕЯТЕЛЬНОСТЬ В ОБЛАСТИ ЗДРАВООХРАНЕНИЯ И СОЦИАЛЬНЫХ УСЛУГ</v>
      </c>
      <c r="C248" s="262"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50">
        <f>'В2.Расчет стоимости часа'!H250</f>
        <v>58700.375</v>
      </c>
      <c r="F248" s="50">
        <f>'В2.Расчет стоимости часа'!P250</f>
        <v>500.86444861296786</v>
      </c>
      <c r="G248" s="51" t="s">
        <v>195</v>
      </c>
    </row>
    <row r="249" spans="1:7" ht="30" x14ac:dyDescent="0.25">
      <c r="A249" s="257"/>
      <c r="B249" s="263"/>
      <c r="C249" s="263"/>
      <c r="D249" s="11" t="str">
        <f>'В2.Расчет стоимости часа'!C251</f>
        <v xml:space="preserve">        Медицинская и стоматологическая практика</v>
      </c>
      <c r="E249" s="50">
        <f>'В2.Расчет стоимости часа'!H251</f>
        <v>61570.799999999996</v>
      </c>
      <c r="F249" s="50">
        <f>'В2.Расчет стоимости часа'!P251</f>
        <v>523.75136342691621</v>
      </c>
      <c r="G249" s="51" t="s">
        <v>195</v>
      </c>
    </row>
    <row r="250" spans="1:7" ht="30" x14ac:dyDescent="0.25">
      <c r="A250" s="257"/>
      <c r="B250" s="263"/>
      <c r="C250" s="264"/>
      <c r="D250" s="11" t="str">
        <f>'В2.Расчет стоимости часа'!C252</f>
        <v xml:space="preserve">        Деятельность в области медицины прочая</v>
      </c>
      <c r="E250" s="50">
        <f>'В2.Расчет стоимости часа'!H252</f>
        <v>56694.575000000004</v>
      </c>
      <c r="F250" s="50">
        <f>'В2.Расчет стоимости часа'!P252</f>
        <v>483.21897406472817</v>
      </c>
      <c r="G250" s="51" t="s">
        <v>195</v>
      </c>
    </row>
    <row r="251" spans="1:7" ht="30" x14ac:dyDescent="0.25">
      <c r="A251" s="257"/>
      <c r="B251" s="263"/>
      <c r="C251" s="262"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50">
        <f>'В2.Расчет стоимости часа'!H253</f>
        <v>36879.449999999997</v>
      </c>
      <c r="F251" s="50">
        <f>'В2.Расчет стоимости часа'!P253</f>
        <v>312.82741612967914</v>
      </c>
      <c r="G251" s="51" t="s">
        <v>195</v>
      </c>
    </row>
    <row r="252" spans="1:7" ht="60" x14ac:dyDescent="0.25">
      <c r="A252" s="257"/>
      <c r="B252" s="263"/>
      <c r="C252" s="263"/>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50">
        <f>'В2.Расчет стоимости часа'!H254</f>
        <v>31843.125</v>
      </c>
      <c r="F252" s="50">
        <f>'В2.Расчет стоимости часа'!P254</f>
        <v>272.08388342245991</v>
      </c>
      <c r="G252" s="51" t="s">
        <v>195</v>
      </c>
    </row>
    <row r="253" spans="1:7" ht="30" x14ac:dyDescent="0.25">
      <c r="A253" s="257"/>
      <c r="B253" s="263"/>
      <c r="C253" s="263"/>
      <c r="D253" s="11" t="str">
        <f>'В2.Расчет стоимости часа'!C255</f>
        <v xml:space="preserve">        Деятельность по уходу за престарелыми и инвалидами с обеспечением проживания</v>
      </c>
      <c r="E253" s="50">
        <f>'В2.Расчет стоимости часа'!H255</f>
        <v>39492</v>
      </c>
      <c r="F253" s="50">
        <f>'В2.Расчет стоимости часа'!P255</f>
        <v>337.13095945298573</v>
      </c>
      <c r="G253" s="51" t="s">
        <v>195</v>
      </c>
    </row>
    <row r="254" spans="1:7" ht="30" x14ac:dyDescent="0.25">
      <c r="A254" s="257"/>
      <c r="B254" s="263"/>
      <c r="C254" s="264"/>
      <c r="D254" s="11" t="str">
        <f>'В2.Расчет стоимости часа'!C256</f>
        <v xml:space="preserve">        Деятельность по уходу с обеспечением проживания прочая</v>
      </c>
      <c r="E254" s="50">
        <f>'В2.Расчет стоимости часа'!H256</f>
        <v>44487</v>
      </c>
      <c r="F254" s="50">
        <f>'В2.Расчет стоимости часа'!P256</f>
        <v>379.61194898061495</v>
      </c>
      <c r="G254" s="51" t="s">
        <v>195</v>
      </c>
    </row>
    <row r="255" spans="1:7" ht="45" x14ac:dyDescent="0.25">
      <c r="A255" s="257"/>
      <c r="B255" s="263"/>
      <c r="C255" s="262"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50">
        <f>'В2.Расчет стоимости часа'!H257</f>
        <v>44306.100000000006</v>
      </c>
      <c r="F255" s="50">
        <f>'В2.Расчет стоимости часа'!P257</f>
        <v>377.29333069463013</v>
      </c>
      <c r="G255" s="51" t="s">
        <v>195</v>
      </c>
    </row>
    <row r="256" spans="1:7" ht="30" x14ac:dyDescent="0.25">
      <c r="A256" s="258"/>
      <c r="B256" s="264"/>
      <c r="C256" s="264"/>
      <c r="D256" s="11" t="str">
        <f>'В2.Расчет стоимости часа'!C258</f>
        <v xml:space="preserve">        Предоставление прочих социальных услуг без обеспечения проживания</v>
      </c>
      <c r="E256" s="50">
        <f>'В2.Расчет стоимости часа'!H258</f>
        <v>45053.175000000003</v>
      </c>
      <c r="F256" s="50">
        <f>'В2.Расчет стоимости часа'!P258</f>
        <v>383.69380685884579</v>
      </c>
      <c r="G256" s="51" t="s">
        <v>195</v>
      </c>
    </row>
    <row r="257" spans="1:7" ht="60" x14ac:dyDescent="0.25">
      <c r="A257" s="256">
        <v>19</v>
      </c>
      <c r="B257" s="262" t="str">
        <f>'В2.Расчет стоимости часа'!A259</f>
        <v>ДЕЯТЕЛЬНОСТЬ В ОБЛАСТИ КУЛЬТУРЫ, СПОРТА, ОРГАНИЗАЦИИ ДОСУГА И РАЗВЛЕЧЕНИЙ</v>
      </c>
      <c r="C257" s="43"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50">
        <f>'В2.Расчет стоимости часа'!H259</f>
        <v>55553.275000000009</v>
      </c>
      <c r="F257" s="50">
        <f>'В2.Расчет стоимости часа'!P259</f>
        <v>473.05206968471487</v>
      </c>
      <c r="G257" s="51" t="s">
        <v>195</v>
      </c>
    </row>
    <row r="258" spans="1:7" ht="45" x14ac:dyDescent="0.25">
      <c r="A258" s="257"/>
      <c r="B258" s="263"/>
      <c r="C258" s="43"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50">
        <f>'В2.Расчет стоимости часа'!H260</f>
        <v>51200.600000000006</v>
      </c>
      <c r="F258" s="50">
        <f>'В2.Расчет стоимости часа'!P260</f>
        <v>434.89291341800356</v>
      </c>
      <c r="G258" s="51" t="s">
        <v>195</v>
      </c>
    </row>
    <row r="259" spans="1:7" ht="45" x14ac:dyDescent="0.25">
      <c r="A259" s="257"/>
      <c r="B259" s="263"/>
      <c r="C259" s="262"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50">
        <f>'В2.Расчет стоимости часа'!H261</f>
        <v>58281.249999999993</v>
      </c>
      <c r="F259" s="50">
        <f>'В2.Расчет стоимости часа'!P261</f>
        <v>497.9849681283423</v>
      </c>
      <c r="G259" s="51" t="s">
        <v>195</v>
      </c>
    </row>
    <row r="260" spans="1:7" ht="30" x14ac:dyDescent="0.25">
      <c r="A260" s="257"/>
      <c r="B260" s="263"/>
      <c r="C260" s="264"/>
      <c r="D260" s="11" t="str">
        <f>'В2.Расчет стоимости часа'!C262</f>
        <v xml:space="preserve">        Деятельность по организации и проведению лотерей</v>
      </c>
      <c r="E260" s="50">
        <f>'В2.Расчет стоимости часа'!H262</f>
        <v>130715.575</v>
      </c>
      <c r="F260" s="50">
        <f>'В2.Расчет стоимости часа'!P262</f>
        <v>1120.4190670955884</v>
      </c>
      <c r="G260" s="51" t="s">
        <v>195</v>
      </c>
    </row>
    <row r="261" spans="1:7" x14ac:dyDescent="0.25">
      <c r="A261" s="257"/>
      <c r="B261" s="263"/>
      <c r="C261" s="262"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50">
        <f>'В2.Расчет стоимости часа'!H263</f>
        <v>72410.049999999988</v>
      </c>
      <c r="F261" s="50">
        <f>'В2.Расчет стоимости часа'!P263</f>
        <v>615.32336180982611</v>
      </c>
      <c r="G261" s="51" t="s">
        <v>195</v>
      </c>
    </row>
    <row r="262" spans="1:7" ht="30" x14ac:dyDescent="0.25">
      <c r="A262" s="258"/>
      <c r="B262" s="264"/>
      <c r="C262" s="264"/>
      <c r="D262" s="11" t="str">
        <f>'В2.Расчет стоимости часа'!C264</f>
        <v xml:space="preserve">        Деятельность в области отдыха и развлечений</v>
      </c>
      <c r="E262" s="50">
        <f>'В2.Расчет стоимости часа'!H264</f>
        <v>44278.15</v>
      </c>
      <c r="F262" s="50">
        <f>'В2.Расчет стоимости часа'!P264</f>
        <v>376.40534510583774</v>
      </c>
      <c r="G262" s="51" t="s">
        <v>195</v>
      </c>
    </row>
    <row r="263" spans="1:7" ht="45" x14ac:dyDescent="0.25">
      <c r="A263" s="256">
        <v>20</v>
      </c>
      <c r="B263" s="262" t="str">
        <f>'В2.Расчет стоимости часа'!A265</f>
        <v>ПРЕДОСТАВЛЕНИЕ ПРОЧИХ ВИДОВ УСЛУГ</v>
      </c>
      <c r="C263" s="262"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50">
        <f>'В2.Расчет стоимости часа'!H265</f>
        <v>104239.375</v>
      </c>
      <c r="F263" s="50">
        <f>'В2.Расчет стоимости часа'!P265</f>
        <v>885.88990017156868</v>
      </c>
      <c r="G263" s="51" t="s">
        <v>195</v>
      </c>
    </row>
    <row r="264" spans="1:7" x14ac:dyDescent="0.25">
      <c r="A264" s="257"/>
      <c r="B264" s="263"/>
      <c r="C264" s="263"/>
      <c r="D264" s="11" t="str">
        <f>'В2.Расчет стоимости часа'!C266</f>
        <v xml:space="preserve">        Деятельность профессиональных союзов</v>
      </c>
      <c r="E264" s="50">
        <f>'В2.Расчет стоимости часа'!H266</f>
        <v>93581.675000000003</v>
      </c>
      <c r="F264" s="50">
        <f>'В2.Расчет стоимости часа'!P266</f>
        <v>792.94302970254</v>
      </c>
      <c r="G264" s="51" t="s">
        <v>195</v>
      </c>
    </row>
    <row r="265" spans="1:7" ht="30" x14ac:dyDescent="0.25">
      <c r="A265" s="257"/>
      <c r="B265" s="263"/>
      <c r="C265" s="264"/>
      <c r="D265" s="11" t="str">
        <f>'В2.Расчет стоимости часа'!C267</f>
        <v xml:space="preserve">        Деятельность прочих общественных и некоммерческих организаций</v>
      </c>
      <c r="E265" s="50">
        <f>'В2.Расчет стоимости часа'!H267</f>
        <v>53797.074999999997</v>
      </c>
      <c r="F265" s="50">
        <f>'В2.Расчет стоимости часа'!P267</f>
        <v>458.10230362522282</v>
      </c>
      <c r="G265" s="51" t="s">
        <v>195</v>
      </c>
    </row>
    <row r="266" spans="1:7" ht="30" x14ac:dyDescent="0.25">
      <c r="A266" s="257"/>
      <c r="B266" s="263"/>
      <c r="C266" s="262"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50">
        <f>'В2.Расчет стоимости часа'!H268</f>
        <v>47547.15</v>
      </c>
      <c r="F266" s="50">
        <f>'В2.Расчет стоимости часа'!P268</f>
        <v>403.80233947192517</v>
      </c>
      <c r="G266" s="51" t="s">
        <v>195</v>
      </c>
    </row>
    <row r="267" spans="1:7" ht="30" x14ac:dyDescent="0.25">
      <c r="A267" s="257"/>
      <c r="B267" s="263"/>
      <c r="C267" s="264"/>
      <c r="D267" s="11" t="str">
        <f>'В2.Расчет стоимости часа'!C269</f>
        <v xml:space="preserve">        Ремонт предметов личного потребления и хозяйственно-бытового назначения</v>
      </c>
      <c r="E267" s="50">
        <f>'В2.Расчет стоимости часа'!H269</f>
        <v>30779.974999999999</v>
      </c>
      <c r="F267" s="50">
        <f>'В2.Расчет стоимости часа'!P269</f>
        <v>263.9761051214349</v>
      </c>
      <c r="G267" s="51" t="s">
        <v>195</v>
      </c>
    </row>
    <row r="268" spans="1:7" ht="45" x14ac:dyDescent="0.25">
      <c r="A268" s="258"/>
      <c r="B268" s="264"/>
      <c r="C268" s="43"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50">
        <f>'В2.Расчет стоимости часа'!H270</f>
        <v>51302.325000000004</v>
      </c>
      <c r="F268" s="50">
        <f>'В2.Расчет стоимости часа'!P270</f>
        <v>431.12567689171124</v>
      </c>
      <c r="G268" s="51" t="s">
        <v>195</v>
      </c>
    </row>
  </sheetData>
  <autoFilter ref="A3:G3"/>
  <mergeCells count="111">
    <mergeCell ref="A5:A17"/>
    <mergeCell ref="B5:B17"/>
    <mergeCell ref="C5:C11"/>
    <mergeCell ref="C12:C15"/>
    <mergeCell ref="C16:C17"/>
    <mergeCell ref="A18:A27"/>
    <mergeCell ref="B18:B27"/>
    <mergeCell ref="C18:C19"/>
    <mergeCell ref="C20:C21"/>
    <mergeCell ref="C22:C23"/>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120:A122"/>
    <mergeCell ref="B120:B122"/>
    <mergeCell ref="C120:C122"/>
    <mergeCell ref="A123:A128"/>
    <mergeCell ref="B123:B128"/>
    <mergeCell ref="C125:C127"/>
    <mergeCell ref="C80:C85"/>
    <mergeCell ref="C86:C93"/>
    <mergeCell ref="C94:C99"/>
    <mergeCell ref="C100:C104"/>
    <mergeCell ref="C105:C107"/>
    <mergeCell ref="C108:C11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204:A206"/>
    <mergeCell ref="B204:B206"/>
    <mergeCell ref="C204:C206"/>
    <mergeCell ref="A207:A221"/>
    <mergeCell ref="B207:B221"/>
    <mergeCell ref="C207:C208"/>
    <mergeCell ref="C209:C210"/>
    <mergeCell ref="C211:C212"/>
    <mergeCell ref="C213:C214"/>
    <mergeCell ref="C215:C216"/>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Сводные результаты оценки</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2025-02-10T11:13:36Z</dcterms:created>
  <dcterms:modified xsi:type="dcterms:W3CDTF">2025-02-10T11:17:59Z</dcterms:modified>
</cp:coreProperties>
</file>